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codeName="ThisWorkbook"/>
  <mc:AlternateContent xmlns:mc="http://schemas.openxmlformats.org/markup-compatibility/2006">
    <mc:Choice Requires="x15">
      <x15ac:absPath xmlns:x15ac="http://schemas.microsoft.com/office/spreadsheetml/2010/11/ac" url="D:\!Tutorial\"/>
    </mc:Choice>
  </mc:AlternateContent>
  <xr:revisionPtr revIDLastSave="0" documentId="13_ncr:1_{D80A0371-D494-4575-9E6C-95E7EDAE3F8C}" xr6:coauthVersionLast="45" xr6:coauthVersionMax="45" xr10:uidLastSave="{00000000-0000-0000-0000-000000000000}"/>
  <bookViews>
    <workbookView xWindow="-120" yWindow="-120" windowWidth="29040" windowHeight="15840" tabRatio="847" xr2:uid="{00000000-000D-0000-FFFF-FFFF00000000}"/>
  </bookViews>
  <sheets>
    <sheet name="INTRO" sheetId="17" r:id="rId1"/>
    <sheet name="Lazy Calculator" sheetId="15" r:id="rId2"/>
    <sheet name="Main" sheetId="3" r:id="rId3"/>
    <sheet name="Analytics" sheetId="20" r:id="rId4"/>
    <sheet name="Cutting List" sheetId="19" r:id="rId5"/>
    <sheet name="Price Calculator" sheetId="9" r:id="rId6"/>
    <sheet name="Cabinet 1" sheetId="2" r:id="rId7"/>
    <sheet name="Cabinet 2" sheetId="4" r:id="rId8"/>
    <sheet name="Cabinet 3" sheetId="5" r:id="rId9"/>
    <sheet name="Cabinet 4" sheetId="6" r:id="rId10"/>
    <sheet name="Cabinet 5" sheetId="8" r:id="rId11"/>
    <sheet name="Cabinet 6" sheetId="10" r:id="rId12"/>
    <sheet name="Cabinet 7" sheetId="11" r:id="rId13"/>
    <sheet name="Cabinet 8" sheetId="12" r:id="rId14"/>
    <sheet name="Cabinet 9" sheetId="13" r:id="rId15"/>
    <sheet name="Cabinet 10" sheetId="14" r:id="rId16"/>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6" i="13" l="1"/>
  <c r="P36" i="13"/>
  <c r="S35" i="13"/>
  <c r="P35" i="13"/>
  <c r="S34" i="13"/>
  <c r="U18" i="3"/>
  <c r="T18" i="3"/>
  <c r="D14" i="20" l="1"/>
  <c r="D11" i="20"/>
  <c r="P2" i="19"/>
  <c r="R122" i="19"/>
  <c r="R83" i="19"/>
  <c r="R96" i="19"/>
  <c r="R70" i="19"/>
  <c r="R44" i="19"/>
  <c r="R57" i="19"/>
  <c r="R19" i="19"/>
  <c r="R31" i="19"/>
  <c r="R7" i="19"/>
  <c r="D94" i="15" l="1"/>
  <c r="Z94" i="15" s="1"/>
  <c r="B94" i="15"/>
  <c r="D93" i="15"/>
  <c r="Z93" i="15" s="1"/>
  <c r="B93" i="15"/>
  <c r="D92" i="15"/>
  <c r="Z92" i="15" s="1"/>
  <c r="B92" i="15"/>
  <c r="D91" i="15"/>
  <c r="Z91" i="15" s="1"/>
  <c r="B91" i="15"/>
  <c r="D90" i="15"/>
  <c r="Z90" i="15" s="1"/>
  <c r="B90" i="15"/>
  <c r="D89" i="15"/>
  <c r="Z89" i="15" s="1"/>
  <c r="B89" i="15"/>
  <c r="D88" i="15"/>
  <c r="Z88" i="15" s="1"/>
  <c r="B88" i="15"/>
  <c r="D87" i="15"/>
  <c r="Z87" i="15" s="1"/>
  <c r="B87" i="15"/>
  <c r="D86" i="15"/>
  <c r="Z86" i="15" s="1"/>
  <c r="B86" i="15"/>
  <c r="D85" i="15"/>
  <c r="Z85" i="15" s="1"/>
  <c r="B85" i="15"/>
  <c r="D71" i="15"/>
  <c r="Z71" i="15" s="1"/>
  <c r="B71" i="15"/>
  <c r="D70" i="15"/>
  <c r="Z70" i="15" s="1"/>
  <c r="B70" i="15"/>
  <c r="D69" i="15"/>
  <c r="Z69" i="15" s="1"/>
  <c r="B69" i="15"/>
  <c r="Z68" i="15"/>
  <c r="D68" i="15"/>
  <c r="B68" i="15"/>
  <c r="D67" i="15"/>
  <c r="Z67" i="15" s="1"/>
  <c r="B67" i="15"/>
  <c r="D66" i="15"/>
  <c r="Z66" i="15" s="1"/>
  <c r="B66" i="15"/>
  <c r="D65" i="15"/>
  <c r="Z65" i="15" s="1"/>
  <c r="B65" i="15"/>
  <c r="D64" i="15"/>
  <c r="Z64" i="15" s="1"/>
  <c r="B64" i="15"/>
  <c r="D63" i="15"/>
  <c r="Z63" i="15" s="1"/>
  <c r="B63" i="15"/>
  <c r="D62" i="15"/>
  <c r="Z62" i="15" s="1"/>
  <c r="B62" i="15"/>
  <c r="D48" i="15"/>
  <c r="Z48" i="15" s="1"/>
  <c r="B48" i="15"/>
  <c r="D47" i="15"/>
  <c r="Z47" i="15" s="1"/>
  <c r="B47" i="15"/>
  <c r="D46" i="15"/>
  <c r="Z46" i="15" s="1"/>
  <c r="B46" i="15"/>
  <c r="D45" i="15"/>
  <c r="Z45" i="15" s="1"/>
  <c r="B45" i="15"/>
  <c r="D44" i="15"/>
  <c r="Z44" i="15" s="1"/>
  <c r="B44" i="15"/>
  <c r="D43" i="15"/>
  <c r="Z43" i="15" s="1"/>
  <c r="B43" i="15"/>
  <c r="D42" i="15"/>
  <c r="Z42" i="15" s="1"/>
  <c r="B42" i="15"/>
  <c r="D41" i="15"/>
  <c r="Z41" i="15" s="1"/>
  <c r="B41" i="15"/>
  <c r="D40" i="15"/>
  <c r="Z40" i="15" s="1"/>
  <c r="B40" i="15"/>
  <c r="D39" i="15"/>
  <c r="Z39" i="15" s="1"/>
  <c r="B39" i="15"/>
  <c r="D25" i="15"/>
  <c r="Z25" i="15" s="1"/>
  <c r="B25" i="15"/>
  <c r="D24" i="15"/>
  <c r="Z24" i="15" s="1"/>
  <c r="B24" i="15"/>
  <c r="D23" i="15"/>
  <c r="Z23" i="15" s="1"/>
  <c r="B23" i="15"/>
  <c r="D22" i="15"/>
  <c r="Z22" i="15" s="1"/>
  <c r="B22" i="15"/>
  <c r="D21" i="15"/>
  <c r="Z21" i="15" s="1"/>
  <c r="B21" i="15"/>
  <c r="D20" i="15"/>
  <c r="Z20" i="15" s="1"/>
  <c r="B20" i="15"/>
  <c r="L19" i="15"/>
  <c r="K19" i="15"/>
  <c r="D19" i="15"/>
  <c r="Z19" i="15" s="1"/>
  <c r="B19" i="15"/>
  <c r="L18" i="15"/>
  <c r="K18" i="15"/>
  <c r="D18" i="15"/>
  <c r="Z18" i="15" s="1"/>
  <c r="B18" i="15"/>
  <c r="L17" i="15"/>
  <c r="K17" i="15"/>
  <c r="D17" i="15"/>
  <c r="Z17" i="15" s="1"/>
  <c r="B17" i="15"/>
  <c r="L16" i="15"/>
  <c r="K16" i="15"/>
  <c r="D16" i="15"/>
  <c r="Z16" i="15" s="1"/>
  <c r="B16" i="15"/>
  <c r="L15" i="15"/>
  <c r="K15" i="15"/>
  <c r="L14" i="15"/>
  <c r="K14" i="15"/>
  <c r="L13" i="15"/>
  <c r="K13" i="15"/>
  <c r="L12" i="15"/>
  <c r="K12" i="15"/>
  <c r="L11" i="15"/>
  <c r="K11" i="15"/>
  <c r="L10" i="15"/>
  <c r="K10" i="15"/>
  <c r="C56" i="15" l="1"/>
  <c r="C57" i="15" s="1"/>
  <c r="F71" i="15" s="1"/>
  <c r="V71" i="15" s="1"/>
  <c r="W71" i="15" s="1"/>
  <c r="F64" i="15"/>
  <c r="V64" i="15" s="1"/>
  <c r="W64" i="15" s="1"/>
  <c r="F69" i="15"/>
  <c r="V69" i="15" s="1"/>
  <c r="W69" i="15" s="1"/>
  <c r="C10" i="15"/>
  <c r="C11" i="15" s="1"/>
  <c r="C79" i="15"/>
  <c r="C80" i="15" s="1"/>
  <c r="C33" i="15"/>
  <c r="C34" i="15" s="1"/>
  <c r="A136" i="19"/>
  <c r="A123" i="19"/>
  <c r="A110" i="19"/>
  <c r="A97" i="19"/>
  <c r="A84" i="19"/>
  <c r="A71" i="19"/>
  <c r="A58" i="19"/>
  <c r="A45" i="19"/>
  <c r="A32" i="19"/>
  <c r="A20" i="19"/>
  <c r="D8" i="19"/>
  <c r="D45" i="19"/>
  <c r="F8" i="19"/>
  <c r="F74" i="19"/>
  <c r="C123" i="19"/>
  <c r="D46" i="19"/>
  <c r="D130" i="19"/>
  <c r="E113" i="19"/>
  <c r="E98" i="19"/>
  <c r="E110" i="19"/>
  <c r="D134" i="19"/>
  <c r="F98" i="19"/>
  <c r="Y30" i="3"/>
  <c r="F97" i="19"/>
  <c r="E9" i="19"/>
  <c r="C10" i="19"/>
  <c r="G30" i="3"/>
  <c r="E108" i="19"/>
  <c r="D73" i="19"/>
  <c r="C47" i="19"/>
  <c r="D139" i="19"/>
  <c r="F30" i="3"/>
  <c r="E34" i="19"/>
  <c r="E111" i="19"/>
  <c r="C34" i="19"/>
  <c r="C100" i="19"/>
  <c r="C48" i="19"/>
  <c r="D48" i="19"/>
  <c r="E74" i="19"/>
  <c r="C33" i="19"/>
  <c r="E69" i="19"/>
  <c r="D22" i="19"/>
  <c r="F100" i="19"/>
  <c r="D33" i="19"/>
  <c r="F20" i="19"/>
  <c r="AB30" i="3"/>
  <c r="C112" i="19"/>
  <c r="E61" i="19"/>
  <c r="F86" i="19"/>
  <c r="C139" i="19"/>
  <c r="D97" i="19"/>
  <c r="E136" i="19"/>
  <c r="F110" i="19"/>
  <c r="F61" i="19"/>
  <c r="F71" i="19"/>
  <c r="C87" i="19"/>
  <c r="F23" i="19"/>
  <c r="C71" i="19"/>
  <c r="C45" i="19"/>
  <c r="C11" i="19"/>
  <c r="F32" i="19"/>
  <c r="C61" i="19"/>
  <c r="E33" i="19"/>
  <c r="E60" i="19"/>
  <c r="F22" i="19"/>
  <c r="F136" i="19"/>
  <c r="D72" i="19"/>
  <c r="E18" i="19"/>
  <c r="E32" i="19"/>
  <c r="C124" i="19"/>
  <c r="E137" i="19"/>
  <c r="F137" i="19"/>
  <c r="D58" i="19"/>
  <c r="C58" i="19"/>
  <c r="D71" i="19"/>
  <c r="E130" i="19"/>
  <c r="F138" i="19"/>
  <c r="D35" i="19"/>
  <c r="E85" i="19"/>
  <c r="F113" i="19"/>
  <c r="C73" i="19"/>
  <c r="E73" i="19"/>
  <c r="C136" i="19"/>
  <c r="C8" i="19"/>
  <c r="D126" i="19"/>
  <c r="E46" i="19"/>
  <c r="E47" i="19"/>
  <c r="F124" i="19"/>
  <c r="C84" i="19"/>
  <c r="F112" i="19"/>
  <c r="D137" i="19"/>
  <c r="E97" i="19"/>
  <c r="E22" i="19"/>
  <c r="D124" i="19"/>
  <c r="D74" i="19"/>
  <c r="D100" i="19"/>
  <c r="D47" i="19"/>
  <c r="F9" i="19"/>
  <c r="D85" i="19"/>
  <c r="D60" i="19"/>
  <c r="E138" i="19"/>
  <c r="E125" i="19"/>
  <c r="E100" i="19"/>
  <c r="E11" i="19"/>
  <c r="C111" i="19"/>
  <c r="F45" i="19"/>
  <c r="F46" i="19"/>
  <c r="E124" i="19"/>
  <c r="C21" i="19"/>
  <c r="F58" i="19"/>
  <c r="C32" i="19"/>
  <c r="D21" i="19"/>
  <c r="E132" i="19"/>
  <c r="E131" i="19"/>
  <c r="E134" i="19"/>
  <c r="D87" i="19"/>
  <c r="E87" i="19"/>
  <c r="E84" i="19"/>
  <c r="F11" i="19"/>
  <c r="C125" i="19"/>
  <c r="D99" i="19"/>
  <c r="F126" i="19"/>
  <c r="C46" i="19"/>
  <c r="E35" i="19"/>
  <c r="F33" i="19"/>
  <c r="F35" i="19"/>
  <c r="C35" i="19"/>
  <c r="E43" i="19"/>
  <c r="F123" i="19"/>
  <c r="F99" i="19"/>
  <c r="E95" i="19"/>
  <c r="A134" i="19"/>
  <c r="C85" i="19"/>
  <c r="F34" i="19"/>
  <c r="D10" i="19"/>
  <c r="E59" i="19"/>
  <c r="C113" i="19"/>
  <c r="D98" i="19"/>
  <c r="F21" i="19"/>
  <c r="F72" i="19"/>
  <c r="D20" i="19"/>
  <c r="F85" i="19"/>
  <c r="D9" i="19"/>
  <c r="C97" i="19"/>
  <c r="C20" i="19"/>
  <c r="F59" i="19"/>
  <c r="C98" i="19"/>
  <c r="D131" i="19"/>
  <c r="D136" i="19"/>
  <c r="E99" i="19"/>
  <c r="E133" i="19"/>
  <c r="E23" i="19"/>
  <c r="C126" i="19"/>
  <c r="C138" i="19"/>
  <c r="E45" i="19"/>
  <c r="E20" i="19"/>
  <c r="E126" i="19"/>
  <c r="E139" i="19"/>
  <c r="D125" i="19"/>
  <c r="E71" i="19"/>
  <c r="F10" i="19"/>
  <c r="D84" i="19"/>
  <c r="C22" i="19"/>
  <c r="F73" i="19"/>
  <c r="C72" i="19"/>
  <c r="C23" i="19"/>
  <c r="E82" i="19"/>
  <c r="D23" i="19"/>
  <c r="E48" i="19"/>
  <c r="D59" i="19"/>
  <c r="E21" i="19"/>
  <c r="E58" i="19"/>
  <c r="C9" i="19"/>
  <c r="C110" i="19"/>
  <c r="C60" i="19"/>
  <c r="F60" i="19"/>
  <c r="E30" i="19"/>
  <c r="E10" i="19"/>
  <c r="F47" i="19"/>
  <c r="C59" i="19"/>
  <c r="D123" i="19"/>
  <c r="E6" i="19"/>
  <c r="F87" i="19"/>
  <c r="E86" i="19"/>
  <c r="F48" i="19"/>
  <c r="C74" i="19"/>
  <c r="F125" i="19"/>
  <c r="E123" i="19"/>
  <c r="H30" i="3"/>
  <c r="C137" i="19"/>
  <c r="D32" i="19"/>
  <c r="E8" i="19"/>
  <c r="D138" i="19"/>
  <c r="C99" i="19"/>
  <c r="E121" i="19"/>
  <c r="D34" i="19"/>
  <c r="F84" i="19"/>
  <c r="D11" i="19"/>
  <c r="C86" i="19"/>
  <c r="D133" i="19"/>
  <c r="F139" i="19"/>
  <c r="D61" i="19"/>
  <c r="F111" i="19"/>
  <c r="E56" i="19"/>
  <c r="D113" i="19"/>
  <c r="D132" i="19"/>
  <c r="D86" i="19"/>
  <c r="E72" i="19"/>
  <c r="F66" i="15" l="1"/>
  <c r="V66" i="15" s="1"/>
  <c r="W66" i="15" s="1"/>
  <c r="F67" i="15"/>
  <c r="V67" i="15" s="1"/>
  <c r="W67" i="15" s="1"/>
  <c r="F62" i="15"/>
  <c r="V62" i="15" s="1"/>
  <c r="W62" i="15" s="1"/>
  <c r="F70" i="15"/>
  <c r="V70" i="15" s="1"/>
  <c r="W70" i="15" s="1"/>
  <c r="F65" i="15"/>
  <c r="V65" i="15" s="1"/>
  <c r="W65" i="15" s="1"/>
  <c r="F63" i="15"/>
  <c r="V63" i="15" s="1"/>
  <c r="W63" i="15" s="1"/>
  <c r="F68" i="15"/>
  <c r="V68" i="15" s="1"/>
  <c r="W68" i="15" s="1"/>
  <c r="R124" i="19"/>
  <c r="R125" i="19"/>
  <c r="R113" i="19"/>
  <c r="R126" i="19"/>
  <c r="R123" i="19"/>
  <c r="R84" i="19"/>
  <c r="R86" i="19"/>
  <c r="R97" i="19"/>
  <c r="R100" i="19"/>
  <c r="R98" i="19"/>
  <c r="R99" i="19"/>
  <c r="R87" i="19"/>
  <c r="R85" i="19"/>
  <c r="R73" i="19"/>
  <c r="R71" i="19"/>
  <c r="R74" i="19"/>
  <c r="R72" i="19"/>
  <c r="R47" i="19"/>
  <c r="R48" i="19"/>
  <c r="R60" i="19"/>
  <c r="R45" i="19"/>
  <c r="R58" i="19"/>
  <c r="R46" i="19"/>
  <c r="R59" i="19"/>
  <c r="R61" i="19"/>
  <c r="R32" i="19"/>
  <c r="R35" i="19"/>
  <c r="R22" i="19"/>
  <c r="R33" i="19"/>
  <c r="R34" i="19"/>
  <c r="R21" i="19"/>
  <c r="R20" i="19"/>
  <c r="R10" i="19"/>
  <c r="R9" i="19"/>
  <c r="R8" i="19"/>
  <c r="R11" i="19"/>
  <c r="K5" i="15"/>
  <c r="F45" i="15"/>
  <c r="V45" i="15" s="1"/>
  <c r="W45" i="15" s="1"/>
  <c r="F42" i="15"/>
  <c r="V42" i="15" s="1"/>
  <c r="W42" i="15" s="1"/>
  <c r="F47" i="15"/>
  <c r="V47" i="15" s="1"/>
  <c r="W47" i="15" s="1"/>
  <c r="F39" i="15"/>
  <c r="V39" i="15" s="1"/>
  <c r="W39" i="15" s="1"/>
  <c r="F40" i="15"/>
  <c r="V40" i="15" s="1"/>
  <c r="W40" i="15" s="1"/>
  <c r="F44" i="15"/>
  <c r="V44" i="15" s="1"/>
  <c r="W44" i="15" s="1"/>
  <c r="F48" i="15"/>
  <c r="V48" i="15" s="1"/>
  <c r="W48" i="15" s="1"/>
  <c r="F41" i="15"/>
  <c r="V41" i="15" s="1"/>
  <c r="W41" i="15" s="1"/>
  <c r="F46" i="15"/>
  <c r="V46" i="15" s="1"/>
  <c r="W46" i="15" s="1"/>
  <c r="F43" i="15"/>
  <c r="V43" i="15" s="1"/>
  <c r="W43" i="15" s="1"/>
  <c r="F89" i="15"/>
  <c r="V89" i="15" s="1"/>
  <c r="W89" i="15" s="1"/>
  <c r="F94" i="15"/>
  <c r="V94" i="15" s="1"/>
  <c r="W94" i="15" s="1"/>
  <c r="F86" i="15"/>
  <c r="V86" i="15" s="1"/>
  <c r="W86" i="15" s="1"/>
  <c r="F91" i="15"/>
  <c r="V91" i="15" s="1"/>
  <c r="W91" i="15" s="1"/>
  <c r="F88" i="15"/>
  <c r="V88" i="15" s="1"/>
  <c r="W88" i="15" s="1"/>
  <c r="F93" i="15"/>
  <c r="V93" i="15" s="1"/>
  <c r="W93" i="15" s="1"/>
  <c r="F85" i="15"/>
  <c r="V85" i="15" s="1"/>
  <c r="W85" i="15" s="1"/>
  <c r="F90" i="15"/>
  <c r="V90" i="15" s="1"/>
  <c r="W90" i="15" s="1"/>
  <c r="F92" i="15"/>
  <c r="V92" i="15" s="1"/>
  <c r="W92" i="15" s="1"/>
  <c r="F87" i="15"/>
  <c r="V87" i="15" s="1"/>
  <c r="W87" i="15" s="1"/>
  <c r="F24" i="15"/>
  <c r="V24" i="15" s="1"/>
  <c r="W24" i="15" s="1"/>
  <c r="F19" i="15"/>
  <c r="V19" i="15" s="1"/>
  <c r="W19" i="15" s="1"/>
  <c r="F17" i="15"/>
  <c r="V17" i="15" s="1"/>
  <c r="W17" i="15" s="1"/>
  <c r="F21" i="15"/>
  <c r="V21" i="15" s="1"/>
  <c r="W21" i="15" s="1"/>
  <c r="F23" i="15"/>
  <c r="V23" i="15" s="1"/>
  <c r="W23" i="15" s="1"/>
  <c r="F20" i="15"/>
  <c r="V20" i="15" s="1"/>
  <c r="W20" i="15" s="1"/>
  <c r="F18" i="15"/>
  <c r="V18" i="15" s="1"/>
  <c r="W18" i="15" s="1"/>
  <c r="F16" i="15"/>
  <c r="V16" i="15" s="1"/>
  <c r="W16" i="15" s="1"/>
  <c r="F22" i="15"/>
  <c r="V22" i="15" s="1"/>
  <c r="W22" i="15" s="1"/>
  <c r="F25" i="15"/>
  <c r="V25" i="15" s="1"/>
  <c r="W25" i="15" s="1"/>
  <c r="A132" i="19"/>
  <c r="A8" i="19"/>
  <c r="F134" i="19"/>
  <c r="E30" i="3"/>
  <c r="F133" i="19"/>
  <c r="F132" i="19"/>
  <c r="F131" i="19"/>
  <c r="R7" i="14" l="1"/>
  <c r="Q2" i="14"/>
  <c r="Q1" i="14"/>
  <c r="M2" i="14"/>
  <c r="K36" i="14" s="1"/>
  <c r="H4" i="14"/>
  <c r="C17" i="14" s="1"/>
  <c r="H3" i="14"/>
  <c r="H2" i="14"/>
  <c r="R7" i="13"/>
  <c r="Q2" i="13"/>
  <c r="Q1" i="13"/>
  <c r="M2" i="13"/>
  <c r="K36" i="13" s="1"/>
  <c r="H4" i="13"/>
  <c r="C9" i="13" s="1"/>
  <c r="H3" i="13"/>
  <c r="H2" i="13"/>
  <c r="R7" i="12"/>
  <c r="Q2" i="12"/>
  <c r="Q1" i="12"/>
  <c r="M2" i="12"/>
  <c r="K36" i="12" s="1"/>
  <c r="H4" i="12"/>
  <c r="C9" i="12" s="1"/>
  <c r="H3" i="12"/>
  <c r="H2" i="12"/>
  <c r="R7" i="11"/>
  <c r="Q2" i="11"/>
  <c r="Q1" i="11"/>
  <c r="M2" i="11"/>
  <c r="K36" i="11" s="1"/>
  <c r="H4" i="11"/>
  <c r="H3" i="11"/>
  <c r="H2" i="11"/>
  <c r="R7" i="10"/>
  <c r="Q2" i="10"/>
  <c r="Q1" i="10"/>
  <c r="M2" i="10"/>
  <c r="K36" i="10" s="1"/>
  <c r="H4" i="10"/>
  <c r="C17" i="10" s="1"/>
  <c r="H3" i="10"/>
  <c r="H2" i="10"/>
  <c r="R7" i="8"/>
  <c r="Q2" i="8"/>
  <c r="Q1" i="8"/>
  <c r="M2" i="8"/>
  <c r="K36" i="8" s="1"/>
  <c r="H4" i="8"/>
  <c r="C9" i="8" s="1"/>
  <c r="H3" i="8"/>
  <c r="H2" i="8"/>
  <c r="R7" i="6"/>
  <c r="Q2" i="6"/>
  <c r="Q1" i="6"/>
  <c r="M2" i="6"/>
  <c r="K36" i="6" s="1"/>
  <c r="H4" i="6"/>
  <c r="C17" i="6" s="1"/>
  <c r="H3" i="6"/>
  <c r="H2" i="6"/>
  <c r="R7" i="5"/>
  <c r="Q2" i="5"/>
  <c r="Q1" i="5"/>
  <c r="M2" i="5"/>
  <c r="K36" i="5" s="1"/>
  <c r="H4" i="5"/>
  <c r="C9" i="5" s="1"/>
  <c r="H3" i="5"/>
  <c r="H2" i="5"/>
  <c r="R7" i="4"/>
  <c r="Q2" i="4"/>
  <c r="Q1" i="4"/>
  <c r="M2" i="4"/>
  <c r="K36" i="4" s="1"/>
  <c r="H4" i="4"/>
  <c r="H3" i="4"/>
  <c r="H2" i="4"/>
  <c r="T37" i="14"/>
  <c r="T36" i="14"/>
  <c r="T35" i="14"/>
  <c r="T34" i="14"/>
  <c r="E38" i="14" s="1"/>
  <c r="F38" i="14" s="1"/>
  <c r="C25" i="14"/>
  <c r="E21" i="14"/>
  <c r="E20" i="14"/>
  <c r="T37" i="13"/>
  <c r="C25" i="13"/>
  <c r="E21" i="13"/>
  <c r="E20" i="13"/>
  <c r="T37" i="12"/>
  <c r="T36" i="12"/>
  <c r="T35" i="12"/>
  <c r="T34" i="12"/>
  <c r="E38" i="12" s="1"/>
  <c r="F38" i="12" s="1"/>
  <c r="C25" i="12"/>
  <c r="E21" i="12"/>
  <c r="E20" i="12"/>
  <c r="T37" i="11"/>
  <c r="T36" i="11"/>
  <c r="T35" i="11"/>
  <c r="T34" i="11"/>
  <c r="E38" i="11" s="1"/>
  <c r="F38" i="11" s="1"/>
  <c r="C25" i="11"/>
  <c r="E21" i="11"/>
  <c r="E20" i="11"/>
  <c r="T37" i="10"/>
  <c r="T36" i="10"/>
  <c r="T35" i="10"/>
  <c r="T34" i="10"/>
  <c r="E38" i="10" s="1"/>
  <c r="F38" i="10" s="1"/>
  <c r="C25" i="10"/>
  <c r="E21" i="10"/>
  <c r="E20" i="10"/>
  <c r="T37" i="8"/>
  <c r="T36" i="8"/>
  <c r="T35" i="8"/>
  <c r="T34" i="8"/>
  <c r="E38" i="8" s="1"/>
  <c r="F38" i="8" s="1"/>
  <c r="C25" i="8"/>
  <c r="E21" i="8"/>
  <c r="E20" i="8"/>
  <c r="T37" i="6"/>
  <c r="T36" i="6"/>
  <c r="T35" i="6"/>
  <c r="T34" i="6"/>
  <c r="E38" i="6" s="1"/>
  <c r="F38" i="6" s="1"/>
  <c r="C25" i="6"/>
  <c r="E21" i="6"/>
  <c r="E20" i="6"/>
  <c r="T37" i="5"/>
  <c r="T36" i="5"/>
  <c r="T35" i="5"/>
  <c r="T34" i="5"/>
  <c r="E38" i="5" s="1"/>
  <c r="F38" i="5" s="1"/>
  <c r="C25" i="5"/>
  <c r="E21" i="5"/>
  <c r="E20" i="5"/>
  <c r="T37" i="4"/>
  <c r="T36" i="4"/>
  <c r="T35" i="4"/>
  <c r="T34" i="4"/>
  <c r="E38" i="4" s="1"/>
  <c r="F38" i="4" s="1"/>
  <c r="C25" i="4"/>
  <c r="E21" i="4"/>
  <c r="E20" i="4"/>
  <c r="F130" i="19"/>
  <c r="A56" i="19"/>
  <c r="A95" i="19"/>
  <c r="A18" i="19"/>
  <c r="D26" i="19"/>
  <c r="D41" i="19"/>
  <c r="D91" i="19"/>
  <c r="A69" i="19"/>
  <c r="A82" i="19"/>
  <c r="D52" i="19"/>
  <c r="A43" i="19"/>
  <c r="A108" i="19"/>
  <c r="D119" i="19"/>
  <c r="A121" i="19"/>
  <c r="A30" i="19"/>
  <c r="D104" i="19"/>
  <c r="D67" i="19"/>
  <c r="A67" i="19" l="1"/>
  <c r="A16" i="19"/>
  <c r="A106" i="19"/>
  <c r="A54" i="19"/>
  <c r="A93" i="19"/>
  <c r="A41" i="19"/>
  <c r="A80" i="19"/>
  <c r="A119" i="19"/>
  <c r="X13" i="10"/>
  <c r="X13" i="4"/>
  <c r="X13" i="13"/>
  <c r="D9" i="13"/>
  <c r="D9" i="5"/>
  <c r="X14" i="8"/>
  <c r="D9" i="12"/>
  <c r="X13" i="12"/>
  <c r="X14" i="6"/>
  <c r="D9" i="8"/>
  <c r="X13" i="11"/>
  <c r="X13" i="14"/>
  <c r="A28" i="19"/>
  <c r="X13" i="5"/>
  <c r="X13" i="6"/>
  <c r="X14" i="4"/>
  <c r="X14" i="13"/>
  <c r="AB25" i="3" s="1"/>
  <c r="C20" i="4"/>
  <c r="C21" i="11"/>
  <c r="C20" i="5"/>
  <c r="X14" i="14"/>
  <c r="AB26" i="3" s="1"/>
  <c r="X14" i="12"/>
  <c r="AB24" i="3" s="1"/>
  <c r="X14" i="11"/>
  <c r="C20" i="11"/>
  <c r="E41" i="11" s="1"/>
  <c r="F41" i="11" s="1"/>
  <c r="X8" i="11" s="1"/>
  <c r="X14" i="10"/>
  <c r="C20" i="10"/>
  <c r="X13" i="8"/>
  <c r="C20" i="6"/>
  <c r="X14" i="5"/>
  <c r="C21" i="4"/>
  <c r="C20" i="14"/>
  <c r="C9" i="14"/>
  <c r="C21" i="14"/>
  <c r="C17" i="13"/>
  <c r="C20" i="13"/>
  <c r="C21" i="13"/>
  <c r="C20" i="12"/>
  <c r="C17" i="12"/>
  <c r="C21" i="12"/>
  <c r="C9" i="11"/>
  <c r="C17" i="11"/>
  <c r="C21" i="10"/>
  <c r="E41" i="10" s="1"/>
  <c r="F41" i="10" s="1"/>
  <c r="X8" i="10" s="1"/>
  <c r="C9" i="10"/>
  <c r="H8" i="10"/>
  <c r="I8" i="10" s="1"/>
  <c r="X11" i="10" s="1"/>
  <c r="C17" i="8"/>
  <c r="C21" i="8"/>
  <c r="C20" i="8"/>
  <c r="C9" i="6"/>
  <c r="C21" i="6"/>
  <c r="C21" i="5"/>
  <c r="C17" i="5"/>
  <c r="C17" i="4"/>
  <c r="C9" i="4"/>
  <c r="T35" i="2"/>
  <c r="T36" i="2"/>
  <c r="T37" i="2"/>
  <c r="T34" i="2"/>
  <c r="E38" i="2" s="1"/>
  <c r="F38" i="2" s="1"/>
  <c r="B2" i="3"/>
  <c r="C4" i="2" s="1"/>
  <c r="B1" i="3"/>
  <c r="R7" i="2"/>
  <c r="Q2" i="2"/>
  <c r="Q1" i="2"/>
  <c r="M2" i="2"/>
  <c r="K36" i="2" s="1"/>
  <c r="H4" i="2"/>
  <c r="C17" i="2" s="1"/>
  <c r="H3" i="2"/>
  <c r="H2" i="2"/>
  <c r="C25" i="2"/>
  <c r="E21" i="2"/>
  <c r="E20" i="2"/>
  <c r="F53" i="19"/>
  <c r="D28" i="19"/>
  <c r="F54" i="19"/>
  <c r="F16" i="19"/>
  <c r="F56" i="19"/>
  <c r="F40" i="19"/>
  <c r="D106" i="19"/>
  <c r="D16" i="19"/>
  <c r="D14" i="19"/>
  <c r="A6" i="19"/>
  <c r="F94" i="19"/>
  <c r="F107" i="19"/>
  <c r="F18" i="19"/>
  <c r="D93" i="19"/>
  <c r="F105" i="19"/>
  <c r="D65" i="19"/>
  <c r="F67" i="19"/>
  <c r="D39" i="19"/>
  <c r="D4" i="19"/>
  <c r="F106" i="19"/>
  <c r="F52" i="19"/>
  <c r="D80" i="19"/>
  <c r="F14" i="19"/>
  <c r="F104" i="19"/>
  <c r="F39" i="19"/>
  <c r="F17" i="19"/>
  <c r="D54" i="19"/>
  <c r="F29" i="19"/>
  <c r="D117" i="19"/>
  <c r="F108" i="19"/>
  <c r="F69" i="19"/>
  <c r="F15" i="19"/>
  <c r="F92" i="19"/>
  <c r="D78" i="19"/>
  <c r="F30" i="19"/>
  <c r="F81" i="19"/>
  <c r="F117" i="19"/>
  <c r="A4" i="19" l="1"/>
  <c r="D9" i="14"/>
  <c r="D9" i="6"/>
  <c r="D9" i="11"/>
  <c r="H8" i="11"/>
  <c r="I8" i="11" s="1"/>
  <c r="X11" i="11" s="1"/>
  <c r="X14" i="2"/>
  <c r="D9" i="4"/>
  <c r="H8" i="4"/>
  <c r="I8" i="4" s="1"/>
  <c r="X11" i="4" s="1"/>
  <c r="D9" i="10"/>
  <c r="E41" i="4"/>
  <c r="F41" i="4" s="1"/>
  <c r="X8" i="4" s="1"/>
  <c r="H8" i="5"/>
  <c r="I8" i="5" s="1"/>
  <c r="X11" i="5" s="1"/>
  <c r="C4" i="6"/>
  <c r="C7" i="6" s="1"/>
  <c r="C4" i="13"/>
  <c r="C7" i="13" s="1"/>
  <c r="P34" i="13" s="1"/>
  <c r="C4" i="11"/>
  <c r="C7" i="11" s="1"/>
  <c r="C4" i="8"/>
  <c r="C7" i="8" s="1"/>
  <c r="C4" i="14"/>
  <c r="C7" i="14" s="1"/>
  <c r="C4" i="4"/>
  <c r="C7" i="4" s="1"/>
  <c r="C4" i="5"/>
  <c r="C7" i="5" s="1"/>
  <c r="C4" i="12"/>
  <c r="C7" i="12" s="1"/>
  <c r="C4" i="10"/>
  <c r="C7" i="10" s="1"/>
  <c r="C3" i="13"/>
  <c r="C3" i="4"/>
  <c r="C3" i="6"/>
  <c r="C3" i="11"/>
  <c r="C3" i="8"/>
  <c r="C3" i="14"/>
  <c r="C3" i="12"/>
  <c r="C3" i="5"/>
  <c r="C3" i="10"/>
  <c r="E41" i="6"/>
  <c r="F41" i="6" s="1"/>
  <c r="X8" i="6" s="1"/>
  <c r="E41" i="14"/>
  <c r="F41" i="14" s="1"/>
  <c r="X8" i="14" s="1"/>
  <c r="H8" i="14"/>
  <c r="I8" i="14" s="1"/>
  <c r="X11" i="14" s="1"/>
  <c r="H26" i="3" s="1"/>
  <c r="E41" i="13"/>
  <c r="F41" i="13" s="1"/>
  <c r="X8" i="13" s="1"/>
  <c r="H8" i="13"/>
  <c r="I8" i="13" s="1"/>
  <c r="X11" i="13" s="1"/>
  <c r="E41" i="12"/>
  <c r="F41" i="12" s="1"/>
  <c r="X8" i="12" s="1"/>
  <c r="H8" i="12"/>
  <c r="I8" i="12" s="1"/>
  <c r="X11" i="12" s="1"/>
  <c r="E41" i="8"/>
  <c r="F41" i="8" s="1"/>
  <c r="X8" i="8" s="1"/>
  <c r="H8" i="8"/>
  <c r="I8" i="8" s="1"/>
  <c r="X11" i="8" s="1"/>
  <c r="H8" i="6"/>
  <c r="I8" i="6" s="1"/>
  <c r="X11" i="6" s="1"/>
  <c r="E41" i="5"/>
  <c r="F41" i="5" s="1"/>
  <c r="X8" i="5" s="1"/>
  <c r="C3" i="2"/>
  <c r="C16" i="2" s="1"/>
  <c r="C7" i="2"/>
  <c r="Y26" i="3"/>
  <c r="Y25" i="3"/>
  <c r="Y24" i="3"/>
  <c r="H23" i="3"/>
  <c r="F23" i="3"/>
  <c r="Y23" i="3"/>
  <c r="AB23" i="3"/>
  <c r="X13" i="2"/>
  <c r="C9" i="2"/>
  <c r="C21" i="2"/>
  <c r="C20" i="2"/>
  <c r="H22" i="3"/>
  <c r="AB21" i="3"/>
  <c r="AB22" i="3"/>
  <c r="Y22" i="3"/>
  <c r="AB18" i="3"/>
  <c r="F118" i="19"/>
  <c r="F79" i="19"/>
  <c r="E4" i="19"/>
  <c r="F55" i="19"/>
  <c r="E65" i="19"/>
  <c r="E91" i="19"/>
  <c r="F119" i="19"/>
  <c r="F121" i="19"/>
  <c r="F66" i="19"/>
  <c r="E2" i="19"/>
  <c r="F93" i="19"/>
  <c r="F41" i="19"/>
  <c r="F26" i="19"/>
  <c r="F91" i="19"/>
  <c r="E52" i="19"/>
  <c r="E104" i="19"/>
  <c r="F65" i="19"/>
  <c r="F43" i="19"/>
  <c r="F28" i="19"/>
  <c r="E14" i="19"/>
  <c r="F82" i="19"/>
  <c r="E39" i="19"/>
  <c r="F95" i="19"/>
  <c r="E117" i="19"/>
  <c r="F68" i="19"/>
  <c r="E26" i="19"/>
  <c r="F42" i="19"/>
  <c r="F27" i="19"/>
  <c r="E78" i="19"/>
  <c r="D2" i="19"/>
  <c r="F80" i="19"/>
  <c r="F78" i="19"/>
  <c r="F120" i="19"/>
  <c r="F5" i="19"/>
  <c r="P39" i="13" l="1"/>
  <c r="Q36" i="13"/>
  <c r="R117" i="19"/>
  <c r="R104" i="19"/>
  <c r="R91" i="19"/>
  <c r="R65" i="19"/>
  <c r="R78" i="19"/>
  <c r="R52" i="19"/>
  <c r="R39" i="19"/>
  <c r="R26" i="19"/>
  <c r="R14" i="19"/>
  <c r="E33" i="10"/>
  <c r="F33" i="10" s="1"/>
  <c r="E33" i="8"/>
  <c r="F33" i="8" s="1"/>
  <c r="D9" i="2"/>
  <c r="E33" i="12"/>
  <c r="F33" i="12" s="1"/>
  <c r="E33" i="6"/>
  <c r="F33" i="6" s="1"/>
  <c r="E33" i="11"/>
  <c r="F33" i="11" s="1"/>
  <c r="E33" i="5"/>
  <c r="F33" i="5" s="1"/>
  <c r="E33" i="14"/>
  <c r="F33" i="14" s="1"/>
  <c r="E34" i="2"/>
  <c r="F34" i="2" s="1"/>
  <c r="E33" i="4"/>
  <c r="F33" i="4" s="1"/>
  <c r="E33" i="13"/>
  <c r="F33" i="13" s="1"/>
  <c r="E33" i="2"/>
  <c r="F33" i="2" s="1"/>
  <c r="C11" i="11"/>
  <c r="C12" i="11"/>
  <c r="C16" i="11"/>
  <c r="C11" i="8"/>
  <c r="C12" i="8"/>
  <c r="C16" i="8"/>
  <c r="C16" i="4"/>
  <c r="C12" i="4"/>
  <c r="C11" i="4"/>
  <c r="C11" i="14"/>
  <c r="C12" i="14"/>
  <c r="C16" i="14"/>
  <c r="C12" i="6"/>
  <c r="C11" i="6"/>
  <c r="C16" i="6"/>
  <c r="C11" i="13"/>
  <c r="C12" i="13"/>
  <c r="C16" i="13"/>
  <c r="C12" i="5"/>
  <c r="C16" i="5"/>
  <c r="C11" i="5"/>
  <c r="C11" i="10"/>
  <c r="C12" i="10"/>
  <c r="C16" i="10"/>
  <c r="C12" i="12"/>
  <c r="C11" i="12"/>
  <c r="C16" i="12"/>
  <c r="C11" i="2"/>
  <c r="C24" i="2"/>
  <c r="C12" i="2"/>
  <c r="F24" i="3"/>
  <c r="F22" i="3"/>
  <c r="F26" i="3"/>
  <c r="H24" i="3"/>
  <c r="H25" i="3"/>
  <c r="F25" i="3"/>
  <c r="H8" i="2"/>
  <c r="I8" i="2" s="1"/>
  <c r="X11" i="2" s="1"/>
  <c r="E41" i="2"/>
  <c r="Y18" i="3"/>
  <c r="Y21" i="3"/>
  <c r="E3" i="19"/>
  <c r="E67" i="19"/>
  <c r="D66" i="19"/>
  <c r="E41" i="19"/>
  <c r="D118" i="19"/>
  <c r="E118" i="19"/>
  <c r="E92" i="19"/>
  <c r="E27" i="19"/>
  <c r="D79" i="19"/>
  <c r="F4" i="19"/>
  <c r="E119" i="19"/>
  <c r="E66" i="19"/>
  <c r="D40" i="19"/>
  <c r="D110" i="19"/>
  <c r="D15" i="19"/>
  <c r="D53" i="19"/>
  <c r="F3" i="19"/>
  <c r="D92" i="19"/>
  <c r="E93" i="19"/>
  <c r="E105" i="19"/>
  <c r="D5" i="19"/>
  <c r="F2" i="19"/>
  <c r="E106" i="19"/>
  <c r="E80" i="19"/>
  <c r="D105" i="19"/>
  <c r="E79" i="19"/>
  <c r="D3" i="19"/>
  <c r="E54" i="19"/>
  <c r="E53" i="19"/>
  <c r="D27" i="19"/>
  <c r="E28" i="19"/>
  <c r="E40" i="19"/>
  <c r="E16" i="19"/>
  <c r="E15" i="19"/>
  <c r="F6" i="19"/>
  <c r="S2" i="19" l="1"/>
  <c r="R118" i="19"/>
  <c r="R119" i="19"/>
  <c r="R110" i="19"/>
  <c r="R106" i="19"/>
  <c r="R93" i="19"/>
  <c r="R92" i="19"/>
  <c r="R105" i="19"/>
  <c r="R79" i="19"/>
  <c r="R66" i="19"/>
  <c r="R80" i="19"/>
  <c r="R67" i="19"/>
  <c r="R54" i="19"/>
  <c r="R41" i="19"/>
  <c r="R40" i="19"/>
  <c r="R53" i="19"/>
  <c r="R28" i="19"/>
  <c r="R27" i="19"/>
  <c r="R16" i="19"/>
  <c r="R15" i="19"/>
  <c r="R4" i="19"/>
  <c r="R3" i="19"/>
  <c r="R2" i="19"/>
  <c r="C23" i="11"/>
  <c r="T34" i="13"/>
  <c r="T35" i="13"/>
  <c r="D12" i="4"/>
  <c r="C28" i="4"/>
  <c r="E35" i="6"/>
  <c r="F35" i="6" s="1"/>
  <c r="C23" i="6"/>
  <c r="C24" i="14"/>
  <c r="E34" i="14"/>
  <c r="F34" i="14" s="1"/>
  <c r="E35" i="12"/>
  <c r="F35" i="12" s="1"/>
  <c r="C23" i="12"/>
  <c r="E34" i="10"/>
  <c r="F34" i="10" s="1"/>
  <c r="C24" i="10"/>
  <c r="E34" i="8"/>
  <c r="F34" i="8" s="1"/>
  <c r="C24" i="8"/>
  <c r="C24" i="11"/>
  <c r="E34" i="11"/>
  <c r="F34" i="11" s="1"/>
  <c r="C28" i="6"/>
  <c r="D12" i="6"/>
  <c r="D12" i="14"/>
  <c r="C28" i="14"/>
  <c r="D12" i="12"/>
  <c r="C28" i="12"/>
  <c r="C24" i="4"/>
  <c r="E34" i="4"/>
  <c r="F34" i="4" s="1"/>
  <c r="E35" i="8"/>
  <c r="F35" i="8" s="1"/>
  <c r="C23" i="8"/>
  <c r="E34" i="13"/>
  <c r="F34" i="13" s="1"/>
  <c r="C24" i="13"/>
  <c r="E35" i="11"/>
  <c r="F35" i="11" s="1"/>
  <c r="D12" i="11"/>
  <c r="C28" i="11"/>
  <c r="C24" i="12"/>
  <c r="E34" i="12"/>
  <c r="F34" i="12" s="1"/>
  <c r="C23" i="4"/>
  <c r="E35" i="4"/>
  <c r="F35" i="4" s="1"/>
  <c r="C23" i="10"/>
  <c r="E35" i="10"/>
  <c r="F35" i="10" s="1"/>
  <c r="C28" i="8"/>
  <c r="D12" i="8"/>
  <c r="C24" i="5"/>
  <c r="E34" i="5"/>
  <c r="F34" i="5" s="1"/>
  <c r="D12" i="5"/>
  <c r="C28" i="5"/>
  <c r="C28" i="13"/>
  <c r="D12" i="13"/>
  <c r="C24" i="6"/>
  <c r="E34" i="6"/>
  <c r="F34" i="6" s="1"/>
  <c r="C23" i="14"/>
  <c r="E35" i="14"/>
  <c r="F35" i="14" s="1"/>
  <c r="C28" i="10"/>
  <c r="D12" i="10"/>
  <c r="E35" i="5"/>
  <c r="F35" i="5" s="1"/>
  <c r="C23" i="5"/>
  <c r="E35" i="13"/>
  <c r="F35" i="13" s="1"/>
  <c r="C23" i="13"/>
  <c r="C28" i="2"/>
  <c r="D12" i="2"/>
  <c r="F41" i="2"/>
  <c r="X8" i="2" s="1"/>
  <c r="E35" i="2"/>
  <c r="F35" i="2" s="1"/>
  <c r="C23" i="2"/>
  <c r="Y19" i="3"/>
  <c r="AB19" i="3"/>
  <c r="Y20" i="3"/>
  <c r="AB20" i="3"/>
  <c r="F21" i="3"/>
  <c r="H21" i="3"/>
  <c r="AB17" i="3"/>
  <c r="Y17" i="3"/>
  <c r="D108" i="19"/>
  <c r="E120" i="19"/>
  <c r="E29" i="19"/>
  <c r="D6" i="19"/>
  <c r="E81" i="19"/>
  <c r="D55" i="19"/>
  <c r="D107" i="19"/>
  <c r="E42" i="19"/>
  <c r="E107" i="19"/>
  <c r="E112" i="19"/>
  <c r="E17" i="19"/>
  <c r="D121" i="19"/>
  <c r="D69" i="19"/>
  <c r="E5" i="19"/>
  <c r="D68" i="19"/>
  <c r="D95" i="19"/>
  <c r="D43" i="19"/>
  <c r="D42" i="19"/>
  <c r="D17" i="19"/>
  <c r="D82" i="19"/>
  <c r="D94" i="19"/>
  <c r="D18" i="19"/>
  <c r="D30" i="19"/>
  <c r="D111" i="19"/>
  <c r="E68" i="19"/>
  <c r="D29" i="19"/>
  <c r="D112" i="19"/>
  <c r="D56" i="19"/>
  <c r="D81" i="19"/>
  <c r="E55" i="19"/>
  <c r="D120" i="19"/>
  <c r="E94" i="19"/>
  <c r="O5" i="20" l="1"/>
  <c r="Q5" i="20" s="1"/>
  <c r="R13" i="20"/>
  <c r="O15" i="20"/>
  <c r="Q15" i="20" s="1"/>
  <c r="R3" i="20"/>
  <c r="U11" i="19"/>
  <c r="C5" i="20"/>
  <c r="R120" i="19"/>
  <c r="R121" i="19"/>
  <c r="R107" i="19"/>
  <c r="R111" i="19"/>
  <c r="R108" i="19"/>
  <c r="R95" i="19"/>
  <c r="R112" i="19"/>
  <c r="R94" i="19"/>
  <c r="R68" i="19"/>
  <c r="R69" i="19"/>
  <c r="R81" i="19"/>
  <c r="R82" i="19"/>
  <c r="R43" i="19"/>
  <c r="R42" i="19"/>
  <c r="R55" i="19"/>
  <c r="R56" i="19"/>
  <c r="R30" i="19"/>
  <c r="R18" i="19"/>
  <c r="R17" i="19"/>
  <c r="R29" i="19"/>
  <c r="R5" i="19"/>
  <c r="R6" i="19"/>
  <c r="E36" i="12"/>
  <c r="F36" i="12" s="1"/>
  <c r="T36" i="13"/>
  <c r="E38" i="13" s="1"/>
  <c r="F38" i="13" s="1"/>
  <c r="E36" i="11"/>
  <c r="F36" i="11" s="1"/>
  <c r="E36" i="8"/>
  <c r="F36" i="8" s="1"/>
  <c r="E36" i="4"/>
  <c r="F36" i="4" s="1"/>
  <c r="E36" i="2"/>
  <c r="F36" i="2" s="1"/>
  <c r="E36" i="13"/>
  <c r="F36" i="13" s="1"/>
  <c r="D28" i="5"/>
  <c r="H7" i="5" s="1"/>
  <c r="E37" i="5"/>
  <c r="F37" i="5" s="1"/>
  <c r="E36" i="14"/>
  <c r="F36" i="14" s="1"/>
  <c r="D28" i="11"/>
  <c r="H7" i="11" s="1"/>
  <c r="I7" i="11" s="1"/>
  <c r="X10" i="11" s="1"/>
  <c r="G23" i="3" s="1"/>
  <c r="E37" i="11"/>
  <c r="F37" i="11" s="1"/>
  <c r="E36" i="5"/>
  <c r="F36" i="5" s="1"/>
  <c r="X7" i="5" s="1"/>
  <c r="E37" i="8"/>
  <c r="F37" i="8" s="1"/>
  <c r="X7" i="8" s="1"/>
  <c r="E21" i="3" s="1"/>
  <c r="D28" i="8"/>
  <c r="H7" i="8" s="1"/>
  <c r="D28" i="12"/>
  <c r="H7" i="12" s="1"/>
  <c r="E37" i="12"/>
  <c r="F37" i="12" s="1"/>
  <c r="X7" i="12" s="1"/>
  <c r="E24" i="3" s="1"/>
  <c r="E36" i="6"/>
  <c r="F36" i="6" s="1"/>
  <c r="D28" i="13"/>
  <c r="E37" i="13"/>
  <c r="F37" i="13" s="1"/>
  <c r="E36" i="10"/>
  <c r="F36" i="10" s="1"/>
  <c r="D28" i="14"/>
  <c r="E37" i="14"/>
  <c r="F37" i="14" s="1"/>
  <c r="E37" i="4"/>
  <c r="F37" i="4" s="1"/>
  <c r="X7" i="4" s="1"/>
  <c r="D28" i="4"/>
  <c r="H7" i="4" s="1"/>
  <c r="I7" i="4" s="1"/>
  <c r="X10" i="4" s="1"/>
  <c r="E37" i="6"/>
  <c r="F37" i="6" s="1"/>
  <c r="D28" i="6"/>
  <c r="H7" i="6" s="1"/>
  <c r="I7" i="6" s="1"/>
  <c r="X10" i="6" s="1"/>
  <c r="E37" i="10"/>
  <c r="F37" i="10" s="1"/>
  <c r="D28" i="10"/>
  <c r="H7" i="10" s="1"/>
  <c r="E37" i="2"/>
  <c r="F37" i="2" s="1"/>
  <c r="D28" i="2"/>
  <c r="H7" i="2" s="1"/>
  <c r="C11" i="3"/>
  <c r="J18" i="9" s="1"/>
  <c r="L18" i="9" s="1"/>
  <c r="C12" i="3"/>
  <c r="J34" i="9" s="1"/>
  <c r="L34" i="9" s="1"/>
  <c r="F19" i="3"/>
  <c r="H18" i="3"/>
  <c r="H17" i="3"/>
  <c r="X7" i="11" l="1"/>
  <c r="E23" i="3" s="1"/>
  <c r="U2" i="19"/>
  <c r="U5" i="19" s="1"/>
  <c r="U8" i="19" s="1"/>
  <c r="U14" i="19" s="1"/>
  <c r="C7" i="20" s="1"/>
  <c r="X7" i="6"/>
  <c r="X7" i="13"/>
  <c r="E25" i="3" s="1"/>
  <c r="X7" i="2"/>
  <c r="E17" i="3" s="1"/>
  <c r="J30" i="9"/>
  <c r="L30" i="9" s="1"/>
  <c r="J31" i="9"/>
  <c r="L31" i="9" s="1"/>
  <c r="J40" i="9"/>
  <c r="L40" i="9" s="1"/>
  <c r="J10" i="9"/>
  <c r="L10" i="9" s="1"/>
  <c r="J7" i="9"/>
  <c r="L7" i="9" s="1"/>
  <c r="X7" i="14"/>
  <c r="E26" i="3" s="1"/>
  <c r="X7" i="10"/>
  <c r="E22" i="3" s="1"/>
  <c r="H7" i="14"/>
  <c r="I7" i="14" s="1"/>
  <c r="X10" i="14" s="1"/>
  <c r="G26" i="3" s="1"/>
  <c r="I7" i="2"/>
  <c r="X10" i="2" s="1"/>
  <c r="G17" i="3" s="1"/>
  <c r="I7" i="5"/>
  <c r="X10" i="5" s="1"/>
  <c r="G19" i="3" s="1"/>
  <c r="I7" i="8"/>
  <c r="X10" i="8" s="1"/>
  <c r="G21" i="3" s="1"/>
  <c r="I7" i="10"/>
  <c r="X10" i="10" s="1"/>
  <c r="G22" i="3" s="1"/>
  <c r="H7" i="13"/>
  <c r="I7" i="13" s="1"/>
  <c r="X10" i="13" s="1"/>
  <c r="G25" i="3" s="1"/>
  <c r="I7" i="12"/>
  <c r="X10" i="12" s="1"/>
  <c r="G24" i="3" s="1"/>
  <c r="J25" i="9"/>
  <c r="L25" i="9" s="1"/>
  <c r="M12" i="3" s="1"/>
  <c r="J44" i="9"/>
  <c r="L44" i="9" s="1"/>
  <c r="J29" i="9"/>
  <c r="L29" i="9" s="1"/>
  <c r="J35" i="9"/>
  <c r="L35" i="9" s="1"/>
  <c r="J28" i="9"/>
  <c r="L28" i="9" s="1"/>
  <c r="J43" i="9"/>
  <c r="L43" i="9" s="1"/>
  <c r="J27" i="9"/>
  <c r="L27" i="9" s="1"/>
  <c r="J17" i="9"/>
  <c r="L17" i="9" s="1"/>
  <c r="J16" i="9"/>
  <c r="L16" i="9" s="1"/>
  <c r="J11" i="9"/>
  <c r="L11" i="9" s="1"/>
  <c r="J12" i="9"/>
  <c r="L12" i="9" s="1"/>
  <c r="J19" i="9"/>
  <c r="L19" i="9" s="1"/>
  <c r="J8" i="9"/>
  <c r="L8" i="9" s="1"/>
  <c r="J13" i="9"/>
  <c r="L13" i="9" s="1"/>
  <c r="J9" i="9"/>
  <c r="L9" i="9" s="1"/>
  <c r="J3" i="9"/>
  <c r="L3" i="9" s="1"/>
  <c r="J6" i="9"/>
  <c r="L6" i="9" s="1"/>
  <c r="J21" i="9"/>
  <c r="L21" i="9" s="1"/>
  <c r="J22" i="9"/>
  <c r="L22" i="9" s="1"/>
  <c r="J5" i="9"/>
  <c r="L5" i="9" s="1"/>
  <c r="J32" i="9"/>
  <c r="L32" i="9" s="1"/>
  <c r="J20" i="9"/>
  <c r="L20" i="9" s="1"/>
  <c r="J4" i="9"/>
  <c r="L4" i="9" s="1"/>
  <c r="J15" i="9"/>
  <c r="L15" i="9" s="1"/>
  <c r="J14" i="9"/>
  <c r="L14" i="9" s="1"/>
  <c r="J33" i="9"/>
  <c r="L33" i="9" s="1"/>
  <c r="J42" i="9"/>
  <c r="L42" i="9" s="1"/>
  <c r="J26" i="9"/>
  <c r="L26" i="9" s="1"/>
  <c r="J39" i="9"/>
  <c r="L39" i="9" s="1"/>
  <c r="J41" i="9"/>
  <c r="L41" i="9" s="1"/>
  <c r="J38" i="9"/>
  <c r="L38" i="9" s="1"/>
  <c r="J37" i="9"/>
  <c r="L37" i="9" s="1"/>
  <c r="J36" i="9"/>
  <c r="L36" i="9" s="1"/>
  <c r="F17" i="3"/>
  <c r="F20" i="3"/>
  <c r="H20" i="3"/>
  <c r="G20" i="3"/>
  <c r="H19" i="3"/>
  <c r="G18" i="3"/>
  <c r="F18" i="3"/>
  <c r="E20" i="3"/>
  <c r="E19" i="3"/>
  <c r="E18" i="3"/>
  <c r="M11" i="3" l="1"/>
  <c r="C5" i="3"/>
  <c r="C8" i="3"/>
  <c r="K6" i="20" s="1"/>
  <c r="O3" i="20" s="1"/>
  <c r="L8" i="20" s="1"/>
  <c r="C9" i="3"/>
  <c r="K16" i="20" s="1"/>
  <c r="O13" i="20" s="1"/>
  <c r="L18" i="20" s="1"/>
  <c r="C9" i="9"/>
  <c r="E9" i="9" s="1"/>
  <c r="C6" i="3"/>
  <c r="C28" i="9" s="1"/>
  <c r="E28" i="9" s="1"/>
  <c r="K21" i="20" l="1"/>
  <c r="S7" i="3" s="1"/>
  <c r="C15" i="20"/>
  <c r="C12" i="20"/>
  <c r="P28" i="9"/>
  <c r="R28" i="9" s="1"/>
  <c r="P44" i="9"/>
  <c r="R44" i="9" s="1"/>
  <c r="P36" i="9"/>
  <c r="R36" i="9" s="1"/>
  <c r="P29" i="9"/>
  <c r="R29" i="9" s="1"/>
  <c r="P25" i="9"/>
  <c r="R25" i="9" s="1"/>
  <c r="M9" i="3" s="1"/>
  <c r="P33" i="9"/>
  <c r="R33" i="9" s="1"/>
  <c r="P34" i="9"/>
  <c r="R34" i="9" s="1"/>
  <c r="P35" i="9"/>
  <c r="R35" i="9" s="1"/>
  <c r="P30" i="9"/>
  <c r="R30" i="9" s="1"/>
  <c r="P39" i="9"/>
  <c r="R39" i="9" s="1"/>
  <c r="P41" i="9"/>
  <c r="R41" i="9" s="1"/>
  <c r="P27" i="9"/>
  <c r="R27" i="9" s="1"/>
  <c r="P31" i="9"/>
  <c r="R31" i="9" s="1"/>
  <c r="P37" i="9"/>
  <c r="R37" i="9" s="1"/>
  <c r="P38" i="9"/>
  <c r="R38" i="9" s="1"/>
  <c r="P43" i="9"/>
  <c r="R43" i="9" s="1"/>
  <c r="P32" i="9"/>
  <c r="R32" i="9" s="1"/>
  <c r="P40" i="9"/>
  <c r="R40" i="9" s="1"/>
  <c r="P26" i="9"/>
  <c r="R26" i="9" s="1"/>
  <c r="P42" i="9"/>
  <c r="R42" i="9" s="1"/>
  <c r="P4" i="9"/>
  <c r="R4" i="9" s="1"/>
  <c r="P20" i="9"/>
  <c r="R20" i="9" s="1"/>
  <c r="P6" i="9"/>
  <c r="R6" i="9" s="1"/>
  <c r="P3" i="9"/>
  <c r="R3" i="9" s="1"/>
  <c r="M8" i="3" s="1"/>
  <c r="P7" i="9"/>
  <c r="R7" i="9" s="1"/>
  <c r="P5" i="9"/>
  <c r="R5" i="9" s="1"/>
  <c r="P21" i="9"/>
  <c r="R21" i="9" s="1"/>
  <c r="P8" i="9"/>
  <c r="R8" i="9" s="1"/>
  <c r="P14" i="9"/>
  <c r="R14" i="9" s="1"/>
  <c r="P22" i="9"/>
  <c r="R22" i="9" s="1"/>
  <c r="P10" i="9"/>
  <c r="R10" i="9" s="1"/>
  <c r="P12" i="9"/>
  <c r="R12" i="9" s="1"/>
  <c r="P11" i="9"/>
  <c r="R11" i="9" s="1"/>
  <c r="P17" i="9"/>
  <c r="R17" i="9" s="1"/>
  <c r="P18" i="9"/>
  <c r="R18" i="9" s="1"/>
  <c r="P13" i="9"/>
  <c r="R13" i="9" s="1"/>
  <c r="P15" i="9"/>
  <c r="R15" i="9" s="1"/>
  <c r="P19" i="9"/>
  <c r="R19" i="9" s="1"/>
  <c r="P9" i="9"/>
  <c r="R9" i="9" s="1"/>
  <c r="P16" i="9"/>
  <c r="R16" i="9" s="1"/>
  <c r="C11" i="9"/>
  <c r="E11" i="9" s="1"/>
  <c r="C15" i="9"/>
  <c r="E15" i="9" s="1"/>
  <c r="C18" i="9"/>
  <c r="E18" i="9" s="1"/>
  <c r="C19" i="9"/>
  <c r="E19" i="9" s="1"/>
  <c r="C16" i="9"/>
  <c r="E16" i="9" s="1"/>
  <c r="C14" i="9"/>
  <c r="E14" i="9" s="1"/>
  <c r="C17" i="9"/>
  <c r="E17" i="9" s="1"/>
  <c r="C21" i="9"/>
  <c r="E21" i="9" s="1"/>
  <c r="C42" i="9"/>
  <c r="E42" i="9" s="1"/>
  <c r="C20" i="9"/>
  <c r="E20" i="9" s="1"/>
  <c r="C13" i="9"/>
  <c r="E13" i="9" s="1"/>
  <c r="C10" i="9"/>
  <c r="E10" i="9" s="1"/>
  <c r="C12" i="9"/>
  <c r="E12" i="9" s="1"/>
  <c r="C36" i="9"/>
  <c r="E36" i="9" s="1"/>
  <c r="C26" i="9"/>
  <c r="E26" i="9" s="1"/>
  <c r="C37" i="9"/>
  <c r="E37" i="9" s="1"/>
  <c r="C38" i="9"/>
  <c r="E38" i="9" s="1"/>
  <c r="C41" i="9"/>
  <c r="E41" i="9" s="1"/>
  <c r="C32" i="9"/>
  <c r="E32" i="9" s="1"/>
  <c r="C8" i="9"/>
  <c r="E8" i="9" s="1"/>
  <c r="C40" i="9"/>
  <c r="E40" i="9" s="1"/>
  <c r="C39" i="9"/>
  <c r="E39" i="9" s="1"/>
  <c r="C3" i="9"/>
  <c r="E3" i="9" s="1"/>
  <c r="M5" i="3" s="1"/>
  <c r="C22" i="9"/>
  <c r="E22" i="9" s="1"/>
  <c r="C7" i="9"/>
  <c r="E7" i="9" s="1"/>
  <c r="C6" i="9"/>
  <c r="E6" i="9" s="1"/>
  <c r="C4" i="9"/>
  <c r="E4" i="9" s="1"/>
  <c r="C35" i="9"/>
  <c r="E35" i="9" s="1"/>
  <c r="C5" i="9"/>
  <c r="E5" i="9" s="1"/>
  <c r="C43" i="9"/>
  <c r="E43" i="9" s="1"/>
  <c r="C27" i="9"/>
  <c r="E27" i="9" s="1"/>
  <c r="C34" i="9"/>
  <c r="E34" i="9" s="1"/>
  <c r="C31" i="9"/>
  <c r="E31" i="9" s="1"/>
  <c r="C33" i="9"/>
  <c r="E33" i="9" s="1"/>
  <c r="C30" i="9"/>
  <c r="E30" i="9" s="1"/>
  <c r="C25" i="9"/>
  <c r="E25" i="9" s="1"/>
  <c r="M6" i="3" s="1"/>
  <c r="C29" i="9"/>
  <c r="E29" i="9" s="1"/>
  <c r="C44" i="9"/>
  <c r="E44" i="9" s="1"/>
  <c r="R5" i="3" l="1"/>
</calcChain>
</file>

<file path=xl/sharedStrings.xml><?xml version="1.0" encoding="utf-8"?>
<sst xmlns="http://schemas.openxmlformats.org/spreadsheetml/2006/main" count="1714" uniqueCount="280">
  <si>
    <t>Left Side</t>
  </si>
  <si>
    <t>L</t>
  </si>
  <si>
    <t>W</t>
  </si>
  <si>
    <t>H</t>
  </si>
  <si>
    <t>Back</t>
  </si>
  <si>
    <t>Material Thickness</t>
  </si>
  <si>
    <t>mm</t>
  </si>
  <si>
    <t>Overall Dimentions</t>
  </si>
  <si>
    <t>Door Thickness</t>
  </si>
  <si>
    <t>NA</t>
  </si>
  <si>
    <t>Sides to edge</t>
  </si>
  <si>
    <t>Material needed</t>
  </si>
  <si>
    <t>Sides</t>
  </si>
  <si>
    <t>m2</t>
  </si>
  <si>
    <t>Total</t>
  </si>
  <si>
    <t>Door</t>
  </si>
  <si>
    <t>Total Edge tape</t>
  </si>
  <si>
    <t>Carcas</t>
  </si>
  <si>
    <t>meters</t>
  </si>
  <si>
    <t>Colour</t>
  </si>
  <si>
    <t>Total Material needed:</t>
  </si>
  <si>
    <t>(area)</t>
  </si>
  <si>
    <t>Edgetape:</t>
  </si>
  <si>
    <t>m</t>
  </si>
  <si>
    <t>Cabinet Thickness</t>
  </si>
  <si>
    <t>Depth</t>
  </si>
  <si>
    <t>Width</t>
  </si>
  <si>
    <t>Height</t>
  </si>
  <si>
    <t>Cabinet 1</t>
  </si>
  <si>
    <t>#</t>
  </si>
  <si>
    <t>Material Cab</t>
  </si>
  <si>
    <t>Material Door</t>
  </si>
  <si>
    <t>Edgetape Cab</t>
  </si>
  <si>
    <t>Edgetape Door</t>
  </si>
  <si>
    <t xml:space="preserve"> </t>
  </si>
  <si>
    <t>Cabinet 2</t>
  </si>
  <si>
    <t>Cabinet 3</t>
  </si>
  <si>
    <t>DOORS</t>
  </si>
  <si>
    <t>Extras</t>
  </si>
  <si>
    <t>Shelfs</t>
  </si>
  <si>
    <t>Shelf</t>
  </si>
  <si>
    <t>Cabinet Properties</t>
  </si>
  <si>
    <t>Door Overhang</t>
  </si>
  <si>
    <t>Cabinet 4</t>
  </si>
  <si>
    <t>Cabinet #</t>
  </si>
  <si>
    <t xml:space="preserve">ANYTHING WITH THIS CELL COLOUR YOU CAN INPUT INFORMATION </t>
  </si>
  <si>
    <t>Number of Cab</t>
  </si>
  <si>
    <t>Cab1</t>
  </si>
  <si>
    <t>Cab2</t>
  </si>
  <si>
    <t>Cab3</t>
  </si>
  <si>
    <t>Cab4</t>
  </si>
  <si>
    <t xml:space="preserve">Width </t>
  </si>
  <si>
    <t>Cabinet Material</t>
  </si>
  <si>
    <t>Door Material</t>
  </si>
  <si>
    <t>Hardware</t>
  </si>
  <si>
    <t>Hinges</t>
  </si>
  <si>
    <t>Hinges Per Door</t>
  </si>
  <si>
    <t>Handle</t>
  </si>
  <si>
    <t>Handle Per Door</t>
  </si>
  <si>
    <t>Handles</t>
  </si>
  <si>
    <t>CABINET 5</t>
  </si>
  <si>
    <t>Cabinet 5</t>
  </si>
  <si>
    <t>Cabinet 6</t>
  </si>
  <si>
    <t>Cabinet 7</t>
  </si>
  <si>
    <t>Cabinet 8</t>
  </si>
  <si>
    <t>Cabinet 9</t>
  </si>
  <si>
    <t>Cabinet 10</t>
  </si>
  <si>
    <t>Cab5</t>
  </si>
  <si>
    <t>CABINET 6</t>
  </si>
  <si>
    <t>Cab6</t>
  </si>
  <si>
    <t>RAIL</t>
  </si>
  <si>
    <t>Base</t>
  </si>
  <si>
    <t>CABINET 4</t>
  </si>
  <si>
    <t>CABINET 3</t>
  </si>
  <si>
    <t>Total  Cabinet Material:</t>
  </si>
  <si>
    <t>Total Door Material:</t>
  </si>
  <si>
    <t>Total Cabinet Edgetape:</t>
  </si>
  <si>
    <t>Total Door Edgetape:</t>
  </si>
  <si>
    <t>Total Hinges:</t>
  </si>
  <si>
    <t>Total Handles:</t>
  </si>
  <si>
    <t>CABINET 7</t>
  </si>
  <si>
    <t>Cab7</t>
  </si>
  <si>
    <t>Base Cab</t>
  </si>
  <si>
    <t>CABINET 8</t>
  </si>
  <si>
    <t>Cab8</t>
  </si>
  <si>
    <t>CABINET 9</t>
  </si>
  <si>
    <t>Cab9</t>
  </si>
  <si>
    <t>Cab10</t>
  </si>
  <si>
    <t>Material 3</t>
  </si>
  <si>
    <t>Material 4</t>
  </si>
  <si>
    <t>Material 5</t>
  </si>
  <si>
    <t>Material 6</t>
  </si>
  <si>
    <t>Material 7</t>
  </si>
  <si>
    <t>Material 8</t>
  </si>
  <si>
    <t>Material 9</t>
  </si>
  <si>
    <t>Material 10</t>
  </si>
  <si>
    <t>Material 11</t>
  </si>
  <si>
    <t>Material 12</t>
  </si>
  <si>
    <t>Material 13</t>
  </si>
  <si>
    <t>Material 14</t>
  </si>
  <si>
    <t>Material 15</t>
  </si>
  <si>
    <t>Material 16</t>
  </si>
  <si>
    <t>Material 17</t>
  </si>
  <si>
    <t>Material 18</t>
  </si>
  <si>
    <t>Material 19</t>
  </si>
  <si>
    <t>Material 20</t>
  </si>
  <si>
    <t>Price $ m2</t>
  </si>
  <si>
    <t>Total Cost</t>
  </si>
  <si>
    <t xml:space="preserve"> Material Needed</t>
  </si>
  <si>
    <t>HINGES</t>
  </si>
  <si>
    <t>Hinges Type 1</t>
  </si>
  <si>
    <t>Hinges Type 3</t>
  </si>
  <si>
    <t>Hinges Type 4</t>
  </si>
  <si>
    <t>Hinges Type 5</t>
  </si>
  <si>
    <t>Hinges Type 6</t>
  </si>
  <si>
    <t>Hinges Type 7</t>
  </si>
  <si>
    <t>Hinges Type 8</t>
  </si>
  <si>
    <t>Hinges Type 9</t>
  </si>
  <si>
    <t>Hinges Type 10</t>
  </si>
  <si>
    <t>Hinges Type 11</t>
  </si>
  <si>
    <t>Hinges Type 12</t>
  </si>
  <si>
    <t>Hinges Type 13</t>
  </si>
  <si>
    <t>Hinges Type 14</t>
  </si>
  <si>
    <t>Hinges Type 15</t>
  </si>
  <si>
    <t>Hinges Type 16</t>
  </si>
  <si>
    <t>Hinges Type 17</t>
  </si>
  <si>
    <t>Hinges Type 18</t>
  </si>
  <si>
    <t>Hinges Type 19</t>
  </si>
  <si>
    <t>Hinges Type 20</t>
  </si>
  <si>
    <t>Price $ ea</t>
  </si>
  <si>
    <t xml:space="preserve"> Hardware Needed</t>
  </si>
  <si>
    <t>HANDLES</t>
  </si>
  <si>
    <t>Handle Type 1</t>
  </si>
  <si>
    <t>NOT SETS, THIS IS THE AMOUNT OF HINGES YOU NEED. IF A DOOR HAS 2 HINGES IT WILL SHOW 2</t>
  </si>
  <si>
    <t>Blank Template</t>
  </si>
  <si>
    <t>Length:</t>
  </si>
  <si>
    <t>Rail</t>
  </si>
  <si>
    <t>Cabinet Thickness:</t>
  </si>
  <si>
    <t>Door Thickness:</t>
  </si>
  <si>
    <t xml:space="preserve">polytec style 1 solid matt &amp; timberprint matt </t>
  </si>
  <si>
    <t>mm2</t>
  </si>
  <si>
    <t xml:space="preserve">polytec style 2 solid matt &amp; timberprint matt </t>
  </si>
  <si>
    <t>White Carcas</t>
  </si>
  <si>
    <t>YOU MUST CHECK WHAT THICKNESS YOUR CABINET MATERIAL AND DOOR MATERIAL ARE FROM THE "LAZY CALCULATOR" SHEET</t>
  </si>
  <si>
    <t>Number of Components:</t>
  </si>
  <si>
    <t xml:space="preserve">Shelf </t>
  </si>
  <si>
    <t xml:space="preserve">Extra Components </t>
  </si>
  <si>
    <t>Part 1</t>
  </si>
  <si>
    <t xml:space="preserve">Length </t>
  </si>
  <si>
    <t>Part 2</t>
  </si>
  <si>
    <t>Part 3</t>
  </si>
  <si>
    <t>Part 4</t>
  </si>
  <si>
    <t>Amount #</t>
  </si>
  <si>
    <t>CABINET 1 BASE CABINET</t>
  </si>
  <si>
    <t>FILL IN THE PRICE</t>
  </si>
  <si>
    <t>THE TOTAL COST IS AUTOMATICALLY CALCULATED FROM THE MAIN SHEET DETAILS</t>
  </si>
  <si>
    <t>Edge mm</t>
  </si>
  <si>
    <t>Normally you have 1 Shelf</t>
  </si>
  <si>
    <t>No Edgetape</t>
  </si>
  <si>
    <t>Extra Edgetape:</t>
  </si>
  <si>
    <t>Documentation</t>
  </si>
  <si>
    <t xml:space="preserve">Phone: </t>
  </si>
  <si>
    <t>1300 4 Forza</t>
  </si>
  <si>
    <t xml:space="preserve">Email: </t>
  </si>
  <si>
    <t>mihael@forzamachinery.com</t>
  </si>
  <si>
    <t xml:space="preserve">Location: </t>
  </si>
  <si>
    <t>Disclaimer</t>
  </si>
  <si>
    <t xml:space="preserve">This is a free tool provided by me. There may be bugs but so far from the testing I've conducted I cannot spot anything. If you do send me a email and do my best to fix it. Keep in mind this is something I've decided to do from my own volition. First and foremost I am a technician. Based on nearly a decade of experiance I figure this might come in handy for people that are only just starting out and would like to be able to quote quick and easy. There are many ways to achieve what I've done here. This is my way. I hope this tool is of help. If you think of something that can be added, let me know. The more automation the less work you will have to do. </t>
  </si>
  <si>
    <t xml:space="preserve">Rule 1: </t>
  </si>
  <si>
    <t>ANYTHIING IN THIS COLOUR CAN BE CHANGED</t>
  </si>
  <si>
    <t xml:space="preserve">Rule 2: </t>
  </si>
  <si>
    <t>The password protection is there for your own safety.</t>
  </si>
  <si>
    <t xml:space="preserve">So the way this Excel sheet works is like this. </t>
  </si>
  <si>
    <t xml:space="preserve">Rule 3: </t>
  </si>
  <si>
    <t xml:space="preserve">Anything that can make your life easier is a good feature to implement. </t>
  </si>
  <si>
    <t>The idea for the extra parts is so that we have 1 template that can be fitted to work with everything. You have a specific cabinet that has extra panel? Put it in and it will calculate. Next time when you need that cabinet you don’t have to think about it because you already have it done once.</t>
  </si>
  <si>
    <t>Pakenham ,Victoria, Australia</t>
  </si>
  <si>
    <r>
      <rPr>
        <b/>
        <sz val="11"/>
        <color theme="1"/>
        <rFont val="Calibri"/>
        <family val="2"/>
        <scheme val="minor"/>
      </rPr>
      <t>Step 4</t>
    </r>
    <r>
      <rPr>
        <sz val="11"/>
        <color theme="1"/>
        <rFont val="Calibri"/>
        <family val="2"/>
        <scheme val="minor"/>
      </rPr>
      <t>: Once you have filled out the cabinet variations you want (up to 10 for now). Go to Price Calculator. Now proceed to fill out all the materials you want. Different panels with cost etc..</t>
    </r>
  </si>
  <si>
    <r>
      <rPr>
        <b/>
        <sz val="11"/>
        <color theme="1"/>
        <rFont val="Calibri"/>
        <family val="2"/>
        <scheme val="minor"/>
      </rPr>
      <t>Step 5:</t>
    </r>
    <r>
      <rPr>
        <sz val="11"/>
        <color theme="1"/>
        <rFont val="Calibri"/>
        <family val="2"/>
        <scheme val="minor"/>
      </rPr>
      <t xml:space="preserve"> Go to Lazy Calculator sheet. In there I have made 4 easy to input sizes. IE one can be your overheads, the other can be the sink area etc. This area will break down the measurement and calculate how many cabinets you can fit from each category (Cabinet 1 to 10). There also calculates the amount of gap you will have left that needs to be filled.</t>
    </r>
  </si>
  <si>
    <r>
      <rPr>
        <b/>
        <sz val="11"/>
        <color theme="1"/>
        <rFont val="Calibri"/>
        <family val="2"/>
        <scheme val="minor"/>
      </rPr>
      <t>Step 2:</t>
    </r>
    <r>
      <rPr>
        <sz val="11"/>
        <color theme="1"/>
        <rFont val="Calibri"/>
        <family val="2"/>
        <scheme val="minor"/>
      </rPr>
      <t xml:space="preserve"> Each Cabinet has its own sheet. In this sheet you can see all calculations and a big black box</t>
    </r>
  </si>
  <si>
    <r>
      <rPr>
        <b/>
        <sz val="11"/>
        <color theme="1"/>
        <rFont val="Calibri"/>
        <family val="2"/>
        <scheme val="minor"/>
      </rPr>
      <t>Step 1</t>
    </r>
    <r>
      <rPr>
        <sz val="11"/>
        <color theme="1"/>
        <rFont val="Calibri"/>
        <family val="2"/>
        <scheme val="minor"/>
      </rPr>
      <t>:  Go to "Main" Sheet. From there fill out you standard cabinet sizes. For the time being this can calculate for only 10 DIFFERENT type of cabinets.</t>
    </r>
  </si>
  <si>
    <r>
      <rPr>
        <b/>
        <sz val="11"/>
        <color theme="1"/>
        <rFont val="Calibri"/>
        <family val="2"/>
        <scheme val="minor"/>
      </rPr>
      <t>Step: 3</t>
    </r>
    <r>
      <rPr>
        <sz val="11"/>
        <color theme="1"/>
        <rFont val="Calibri"/>
        <family val="2"/>
        <scheme val="minor"/>
      </rPr>
      <t xml:space="preserve"> That black box is your playground. There you can tell how many doors this cabinet has.  Yes this calculates the extra edgetape needed. In there you can also say how many hinges and handles you have per door. You can also change the amount of compenents the panel has. Lets say you need an extra back you tell it 2 back panels. </t>
    </r>
    <r>
      <rPr>
        <sz val="11"/>
        <color rgb="FFFF0000"/>
        <rFont val="Calibri"/>
        <family val="2"/>
        <scheme val="minor"/>
      </rPr>
      <t xml:space="preserve">BUT REMEMBER IF YOU MAKE 10 Cabinets of this you will make 10 extra back panels. </t>
    </r>
    <r>
      <rPr>
        <sz val="11"/>
        <rFont val="Calibri"/>
        <family val="2"/>
        <scheme val="minor"/>
      </rPr>
      <t>Use the Extra components in this case</t>
    </r>
  </si>
  <si>
    <t>Limitations: There are a lot of way I would like to expand this but I can tell you now that the more specific functions that start dabbling in IF statements are going to be best done in C# or some equally powerful language. This is not a program this is a spreadsheet that makes basic calcuations.</t>
  </si>
  <si>
    <t>WebSite:</t>
  </si>
  <si>
    <t>forzamachinery.com</t>
  </si>
  <si>
    <t xml:space="preserve">CABINET 2 </t>
  </si>
  <si>
    <t>Ravine</t>
  </si>
  <si>
    <t>Back/Front</t>
  </si>
  <si>
    <t xml:space="preserve">3 Drawer </t>
  </si>
  <si>
    <t>Cabinet Edgetape</t>
  </si>
  <si>
    <t>White STP</t>
  </si>
  <si>
    <t>Price $ p/m</t>
  </si>
  <si>
    <t>White Satin</t>
  </si>
  <si>
    <t>Door Edgetape</t>
  </si>
  <si>
    <t>Black Satin</t>
  </si>
  <si>
    <t>Updates: 30/10/2020</t>
  </si>
  <si>
    <t>Added Edgetape to Price overview.</t>
  </si>
  <si>
    <t>Edge</t>
  </si>
  <si>
    <t>Long</t>
  </si>
  <si>
    <t>Amount:</t>
  </si>
  <si>
    <t>?</t>
  </si>
  <si>
    <t>Total Space taken</t>
  </si>
  <si>
    <t>Space</t>
  </si>
  <si>
    <t>Space Left</t>
  </si>
  <si>
    <t>Remainder Space</t>
  </si>
  <si>
    <t>Extra Cabinets you can fit</t>
  </si>
  <si>
    <t>Ignore this box. I have a feeling these calculations will be useful at some stage</t>
  </si>
  <si>
    <t>Cabinet 11</t>
  </si>
  <si>
    <t>Cab11</t>
  </si>
  <si>
    <t>What is your Measurement?</t>
  </si>
  <si>
    <t>Total Number of Cabinets to make:</t>
  </si>
  <si>
    <t>NOT IN USE</t>
  </si>
  <si>
    <t>Space Left:</t>
  </si>
  <si>
    <t>Updates: 31/10/2020</t>
  </si>
  <si>
    <t xml:space="preserve">Expanded Lazy Calculator. </t>
  </si>
  <si>
    <t>Hinge Type</t>
  </si>
  <si>
    <t>Handle Type</t>
  </si>
  <si>
    <t>Ravine Edgetape</t>
  </si>
  <si>
    <t xml:space="preserve">Total Cost for Job: </t>
  </si>
  <si>
    <t>Select your Material</t>
  </si>
  <si>
    <t>White Gloss</t>
  </si>
  <si>
    <t>Quoting is now easier and faster.</t>
  </si>
  <si>
    <t>Adjusted Main Sheet and added drop down selection for materials.</t>
  </si>
  <si>
    <t>m/min</t>
  </si>
  <si>
    <t>Distance</t>
  </si>
  <si>
    <t>Here ends</t>
  </si>
  <si>
    <t>Total mm</t>
  </si>
  <si>
    <t>Total m</t>
  </si>
  <si>
    <t>Amount of Panels</t>
  </si>
  <si>
    <t>Time</t>
  </si>
  <si>
    <t>minutes</t>
  </si>
  <si>
    <t>Straight cutting</t>
  </si>
  <si>
    <t>Assumed time.</t>
  </si>
  <si>
    <t>Time to cut Cabinet (Carcas only)</t>
  </si>
  <si>
    <t>Routing Speed</t>
  </si>
  <si>
    <t>%</t>
  </si>
  <si>
    <t>Time Compensation Per Panel</t>
  </si>
  <si>
    <t>Machine and Operator Time Compensation per panel</t>
  </si>
  <si>
    <t>Current Number of Panels to cut</t>
  </si>
  <si>
    <t>Machine Speed</t>
  </si>
  <si>
    <t xml:space="preserve">Amount to Edge </t>
  </si>
  <si>
    <t>Time to Complete Task ESTIMATED</t>
  </si>
  <si>
    <t>Number of sheets needed</t>
  </si>
  <si>
    <t>Cabinet Material Size :</t>
  </si>
  <si>
    <t>Sheets</t>
  </si>
  <si>
    <t>Distance Between Panels on Edger</t>
  </si>
  <si>
    <t xml:space="preserve">Edging Cabinet </t>
  </si>
  <si>
    <t>Edging Doors</t>
  </si>
  <si>
    <t>Edging Total Time ESTIMATED:</t>
  </si>
  <si>
    <t>Estimated Cutting and Edging time Total:</t>
  </si>
  <si>
    <t>min</t>
  </si>
  <si>
    <t>NO DOOR CUTTING CALCULATION YET</t>
  </si>
  <si>
    <t>Added Analytics for estimated time cutting time.</t>
  </si>
  <si>
    <t>Added base for Carcas Cutting List</t>
  </si>
  <si>
    <r>
      <rPr>
        <sz val="11"/>
        <color rgb="FFFF0000"/>
        <rFont val="Calibri"/>
        <family val="2"/>
        <scheme val="minor"/>
      </rPr>
      <t>NO DOOR CUTTING TIME OR CUTTING LIST AVAILABLE</t>
    </r>
    <r>
      <rPr>
        <sz val="11"/>
        <color theme="1"/>
        <rFont val="Calibri"/>
        <family val="2"/>
        <scheme val="minor"/>
      </rPr>
      <t xml:space="preserve"> yet</t>
    </r>
  </si>
  <si>
    <t>Updates:1/11/2020</t>
  </si>
  <si>
    <t>Blum Soft Close</t>
  </si>
  <si>
    <t>My Material 3</t>
  </si>
  <si>
    <t>Handle Type 2</t>
  </si>
  <si>
    <t>Handle Type 3</t>
  </si>
  <si>
    <t>Handle Type 4</t>
  </si>
  <si>
    <t>Handle Type 5</t>
  </si>
  <si>
    <t>Handle Type 6</t>
  </si>
  <si>
    <t>Handle Type 7</t>
  </si>
  <si>
    <t>Handle Type 8</t>
  </si>
  <si>
    <t>Handle Type 9</t>
  </si>
  <si>
    <t>Handle Type 10</t>
  </si>
  <si>
    <t>Handle Type 11</t>
  </si>
  <si>
    <t>Handle Type 12</t>
  </si>
  <si>
    <t>Handle Type 13</t>
  </si>
  <si>
    <t>Handle Type 14</t>
  </si>
  <si>
    <t>Handle Type 15</t>
  </si>
  <si>
    <t>Handle Type 16</t>
  </si>
  <si>
    <t>Handle Type 17</t>
  </si>
  <si>
    <t>Handle Type 18</t>
  </si>
  <si>
    <t>Handle Type 19</t>
  </si>
  <si>
    <t>Handle Type 20</t>
  </si>
  <si>
    <t>No Door Base Cab</t>
  </si>
  <si>
    <t>Support</t>
  </si>
  <si>
    <t>2 Door Base Cab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</si>
</sst>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_);[Red]\(&quot;$&quot;#,##0\)"/>
    <numFmt numFmtId="165" formatCode="&quot;$&quot;#,##0.00"/>
  </numFmts>
  <fonts count="18" x14ac:knownFonts="1">
    <font>
      <sz val="11"/>
      <color theme="1"/>
      <name val="Calibri"/>
      <family val="2"/>
      <scheme val="minor"/>
    </font>
    <font>
      <sz val="11"/>
      <color theme="1"/>
      <name val="Calibri"/>
      <family val="2"/>
      <scheme val="minor"/>
    </font>
    <font>
      <sz val="11"/>
      <color rgb="FF3F3F76"/>
      <name val="Calibri"/>
      <family val="2"/>
      <scheme val="minor"/>
    </font>
    <font>
      <sz val="11"/>
      <color rgb="FFFF0000"/>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b/>
      <sz val="11"/>
      <color rgb="FF3F3F76"/>
      <name val="Calibri"/>
      <family val="2"/>
      <scheme val="minor"/>
    </font>
    <font>
      <sz val="11"/>
      <color rgb="FFFA7D00"/>
      <name val="Calibri"/>
      <family val="2"/>
      <scheme val="minor"/>
    </font>
    <font>
      <sz val="8"/>
      <name val="Calibri"/>
      <family val="2"/>
      <scheme val="minor"/>
    </font>
    <font>
      <sz val="48"/>
      <color theme="1"/>
      <name val="Calibri"/>
      <family val="2"/>
      <scheme val="minor"/>
    </font>
    <font>
      <u/>
      <sz val="11"/>
      <color theme="10"/>
      <name val="Calibri"/>
      <family val="2"/>
      <scheme val="minor"/>
    </font>
    <font>
      <b/>
      <u/>
      <sz val="11"/>
      <color theme="10"/>
      <name val="Calibri"/>
      <family val="2"/>
      <scheme val="minor"/>
    </font>
    <font>
      <sz val="11"/>
      <name val="Calibri"/>
      <family val="2"/>
      <scheme val="minor"/>
    </font>
    <font>
      <b/>
      <sz val="11"/>
      <name val="Calibri"/>
      <family val="2"/>
      <scheme val="minor"/>
    </font>
    <font>
      <sz val="10"/>
      <color theme="1"/>
      <name val="Arial Unicode MS"/>
      <family val="2"/>
    </font>
  </fonts>
  <fills count="6">
    <fill>
      <patternFill patternType="none"/>
    </fill>
    <fill>
      <patternFill patternType="gray125"/>
    </fill>
    <fill>
      <patternFill patternType="solid">
        <fgColor rgb="FFFFCC99"/>
      </patternFill>
    </fill>
    <fill>
      <patternFill patternType="solid">
        <fgColor rgb="FFFFFFCC"/>
      </patternFill>
    </fill>
    <fill>
      <patternFill patternType="solid">
        <fgColor rgb="FFF2F2F2"/>
      </patternFill>
    </fill>
    <fill>
      <patternFill patternType="solid">
        <fgColor theme="4" tint="0.39997558519241921"/>
        <bgColor indexed="65"/>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B2B2B2"/>
      </left>
      <right/>
      <top/>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7F7F7F"/>
      </right>
      <top/>
      <bottom/>
      <diagonal/>
    </border>
  </borders>
  <cellStyleXfs count="8">
    <xf numFmtId="0" fontId="0" fillId="0" borderId="0"/>
    <xf numFmtId="0" fontId="2" fillId="2" borderId="1" applyNumberFormat="0" applyAlignment="0" applyProtection="0"/>
    <xf numFmtId="0" fontId="1" fillId="3" borderId="2" applyNumberFormat="0" applyFont="0" applyAlignment="0" applyProtection="0"/>
    <xf numFmtId="0" fontId="4" fillId="4" borderId="1" applyNumberFormat="0" applyAlignment="0" applyProtection="0"/>
    <xf numFmtId="0" fontId="3" fillId="0" borderId="0" applyNumberFormat="0" applyFill="0" applyBorder="0" applyAlignment="0" applyProtection="0"/>
    <xf numFmtId="0" fontId="7" fillId="5" borderId="0" applyNumberFormat="0" applyBorder="0" applyAlignment="0" applyProtection="0"/>
    <xf numFmtId="0" fontId="10" fillId="0" borderId="3" applyNumberFormat="0" applyFill="0" applyAlignment="0" applyProtection="0"/>
    <xf numFmtId="0" fontId="13" fillId="0" borderId="0" applyNumberFormat="0" applyFill="0" applyBorder="0" applyAlignment="0" applyProtection="0"/>
  </cellStyleXfs>
  <cellXfs count="77">
    <xf numFmtId="0" fontId="0" fillId="0" borderId="0" xfId="0"/>
    <xf numFmtId="0" fontId="2" fillId="2" borderId="1" xfId="1"/>
    <xf numFmtId="0" fontId="0" fillId="3" borderId="2" xfId="2" applyFont="1"/>
    <xf numFmtId="164" fontId="0" fillId="0" borderId="0" xfId="0" applyNumberFormat="1"/>
    <xf numFmtId="0" fontId="3" fillId="0" borderId="0" xfId="0" applyFont="1"/>
    <xf numFmtId="0" fontId="0" fillId="0" borderId="0" xfId="0" applyAlignment="1"/>
    <xf numFmtId="0" fontId="4" fillId="4" borderId="1" xfId="3"/>
    <xf numFmtId="0" fontId="3" fillId="0" borderId="0" xfId="4"/>
    <xf numFmtId="0" fontId="7" fillId="5" borderId="0" xfId="5"/>
    <xf numFmtId="165" fontId="0" fillId="0" borderId="0" xfId="0" applyNumberFormat="1"/>
    <xf numFmtId="0" fontId="6" fillId="0" borderId="0" xfId="0" applyFont="1"/>
    <xf numFmtId="0" fontId="5" fillId="5" borderId="0" xfId="5" applyFont="1"/>
    <xf numFmtId="0" fontId="8" fillId="0" borderId="0" xfId="4" applyFont="1"/>
    <xf numFmtId="0" fontId="0" fillId="0" borderId="0" xfId="0" applyAlignment="1">
      <alignment horizontal="center"/>
    </xf>
    <xf numFmtId="0" fontId="10" fillId="4" borderId="3" xfId="6" applyFill="1"/>
    <xf numFmtId="0" fontId="10" fillId="0" borderId="3" xfId="6"/>
    <xf numFmtId="0" fontId="0" fillId="0" borderId="0" xfId="0" applyAlignment="1">
      <alignment horizontal="center"/>
    </xf>
    <xf numFmtId="0" fontId="0" fillId="0" borderId="8" xfId="0" applyBorder="1"/>
    <xf numFmtId="0" fontId="0" fillId="0" borderId="9" xfId="0" applyBorder="1"/>
    <xf numFmtId="0" fontId="0" fillId="0" borderId="10" xfId="0" applyBorder="1"/>
    <xf numFmtId="0" fontId="0" fillId="0" borderId="11" xfId="0" applyBorder="1"/>
    <xf numFmtId="0" fontId="0" fillId="0" borderId="0" xfId="0" applyBorder="1"/>
    <xf numFmtId="0" fontId="0" fillId="0" borderId="12" xfId="0" applyBorder="1"/>
    <xf numFmtId="0" fontId="6" fillId="0" borderId="0" xfId="0" applyFont="1" applyBorder="1"/>
    <xf numFmtId="0" fontId="4" fillId="4" borderId="1" xfId="3" applyBorder="1"/>
    <xf numFmtId="0" fontId="0" fillId="0" borderId="13" xfId="0" applyBorder="1"/>
    <xf numFmtId="0" fontId="0" fillId="0" borderId="14" xfId="0" applyBorder="1"/>
    <xf numFmtId="0" fontId="0" fillId="0" borderId="15" xfId="0" applyBorder="1"/>
    <xf numFmtId="0" fontId="6" fillId="3" borderId="4" xfId="2" applyFont="1" applyBorder="1" applyAlignment="1"/>
    <xf numFmtId="0" fontId="6" fillId="0" borderId="0" xfId="0" applyFont="1" applyFill="1" applyBorder="1"/>
    <xf numFmtId="0" fontId="2" fillId="2" borderId="1" xfId="1" applyProtection="1">
      <protection locked="0"/>
    </xf>
    <xf numFmtId="0" fontId="0" fillId="0" borderId="0" xfId="0" applyProtection="1">
      <protection locked="0"/>
    </xf>
    <xf numFmtId="165" fontId="2" fillId="2" borderId="1" xfId="1" applyNumberFormat="1" applyProtection="1">
      <protection locked="0"/>
    </xf>
    <xf numFmtId="0" fontId="2" fillId="2" borderId="1" xfId="1" applyBorder="1" applyProtection="1">
      <protection locked="0"/>
    </xf>
    <xf numFmtId="0" fontId="4" fillId="4" borderId="1" xfId="3" applyBorder="1" applyProtection="1"/>
    <xf numFmtId="0" fontId="13" fillId="0" borderId="0" xfId="7"/>
    <xf numFmtId="0" fontId="14" fillId="0" borderId="0" xfId="7" applyFont="1"/>
    <xf numFmtId="0" fontId="0" fillId="3" borderId="2" xfId="2" applyFont="1" applyProtection="1">
      <protection locked="0"/>
    </xf>
    <xf numFmtId="0" fontId="6" fillId="0" borderId="0" xfId="0" applyFont="1" applyBorder="1" applyProtection="1">
      <protection locked="0"/>
    </xf>
    <xf numFmtId="0" fontId="6" fillId="0" borderId="0" xfId="0" applyFont="1" applyAlignment="1">
      <alignment horizontal="center"/>
    </xf>
    <xf numFmtId="0" fontId="0" fillId="0" borderId="0" xfId="0" applyAlignment="1">
      <alignment horizontal="center"/>
    </xf>
    <xf numFmtId="0" fontId="6" fillId="0" borderId="0" xfId="0" applyFont="1" applyAlignment="1">
      <alignment horizontal="center"/>
    </xf>
    <xf numFmtId="0" fontId="0" fillId="0" borderId="0" xfId="0" applyAlignment="1">
      <alignment horizontal="center"/>
    </xf>
    <xf numFmtId="0" fontId="17" fillId="0" borderId="0" xfId="0" applyFont="1"/>
    <xf numFmtId="0" fontId="0" fillId="0" borderId="0" xfId="0" applyProtection="1">
      <protection hidden="1"/>
    </xf>
    <xf numFmtId="0" fontId="0" fillId="0" borderId="8" xfId="0" applyBorder="1" applyProtection="1">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0" xfId="0" applyBorder="1" applyProtection="1">
      <protection hidden="1"/>
    </xf>
    <xf numFmtId="0" fontId="0" fillId="0" borderId="12" xfId="0" applyBorder="1" applyProtection="1">
      <protection hidden="1"/>
    </xf>
    <xf numFmtId="0" fontId="0" fillId="0" borderId="0" xfId="0" applyFont="1" applyBorder="1" applyProtection="1">
      <protection hidden="1"/>
    </xf>
    <xf numFmtId="0" fontId="6" fillId="0" borderId="0" xfId="0" applyFont="1" applyBorder="1" applyProtection="1">
      <protection hidden="1"/>
    </xf>
    <xf numFmtId="0" fontId="0" fillId="0" borderId="0" xfId="0" applyBorder="1" applyAlignment="1" applyProtection="1">
      <alignment horizontal="right"/>
      <protection hidden="1"/>
    </xf>
    <xf numFmtId="0" fontId="0" fillId="0" borderId="13" xfId="0" applyBorder="1" applyProtection="1">
      <protection hidden="1"/>
    </xf>
    <xf numFmtId="0" fontId="0" fillId="0" borderId="14" xfId="0" applyBorder="1" applyProtection="1">
      <protection hidden="1"/>
    </xf>
    <xf numFmtId="0" fontId="0" fillId="0" borderId="15" xfId="0" applyBorder="1" applyProtection="1">
      <protection hidden="1"/>
    </xf>
    <xf numFmtId="0" fontId="4" fillId="4" borderId="1" xfId="3" applyProtection="1"/>
    <xf numFmtId="0" fontId="2" fillId="2" borderId="1" xfId="1" applyAlignment="1" applyProtection="1">
      <protection locked="0"/>
    </xf>
    <xf numFmtId="0" fontId="0" fillId="0" borderId="0" xfId="0" applyAlignment="1">
      <alignment horizontal="center"/>
    </xf>
    <xf numFmtId="1" fontId="4" fillId="4" borderId="1" xfId="3" applyNumberFormat="1"/>
    <xf numFmtId="0" fontId="10" fillId="4" borderId="1" xfId="3" applyFont="1"/>
    <xf numFmtId="14" fontId="0" fillId="0" borderId="0" xfId="0" applyNumberFormat="1" applyFont="1"/>
    <xf numFmtId="0" fontId="6" fillId="0" borderId="0" xfId="0" applyFont="1" applyAlignment="1">
      <alignment horizontal="center" vertical="center"/>
    </xf>
    <xf numFmtId="0" fontId="6" fillId="0" borderId="0" xfId="0" applyFont="1" applyFill="1" applyBorder="1" applyAlignment="1">
      <alignment horizontal="left" vertical="top" wrapText="1"/>
    </xf>
    <xf numFmtId="0" fontId="0" fillId="0" borderId="0" xfId="0" applyAlignment="1">
      <alignment horizontal="left" vertical="top" wrapText="1"/>
    </xf>
    <xf numFmtId="0" fontId="16" fillId="0" borderId="0" xfId="0" applyFont="1" applyAlignment="1">
      <alignment horizontal="left" vertical="top" wrapText="1"/>
    </xf>
    <xf numFmtId="0" fontId="12" fillId="0" borderId="0" xfId="0" applyFont="1" applyAlignment="1">
      <alignment horizontal="center" vertical="center"/>
    </xf>
    <xf numFmtId="0" fontId="0" fillId="0" borderId="0" xfId="0" applyAlignment="1">
      <alignment horizontal="center"/>
    </xf>
    <xf numFmtId="0" fontId="6" fillId="0" borderId="0" xfId="0" applyFont="1" applyAlignment="1">
      <alignment horizontal="center"/>
    </xf>
    <xf numFmtId="0" fontId="9" fillId="2" borderId="5" xfId="1" applyFont="1" applyBorder="1" applyAlignment="1">
      <alignment horizontal="center"/>
    </xf>
    <xf numFmtId="0" fontId="9" fillId="2" borderId="6" xfId="1" applyFont="1" applyBorder="1" applyAlignment="1">
      <alignment horizontal="center"/>
    </xf>
    <xf numFmtId="0" fontId="9" fillId="2" borderId="7" xfId="1" applyFont="1" applyBorder="1" applyAlignment="1">
      <alignment horizontal="center"/>
    </xf>
    <xf numFmtId="165" fontId="0" fillId="0" borderId="0" xfId="0" applyNumberFormat="1" applyAlignment="1">
      <alignment horizontal="center"/>
    </xf>
    <xf numFmtId="0" fontId="3" fillId="0" borderId="0" xfId="0" applyFont="1" applyAlignment="1">
      <alignment horizontal="center"/>
    </xf>
    <xf numFmtId="0" fontId="0" fillId="0" borderId="16" xfId="0" applyBorder="1" applyAlignment="1">
      <alignment horizontal="center"/>
    </xf>
    <xf numFmtId="0" fontId="6" fillId="0" borderId="0" xfId="0" applyFont="1" applyBorder="1" applyAlignment="1">
      <alignment horizontal="center"/>
    </xf>
  </cellXfs>
  <cellStyles count="8">
    <cellStyle name="60% - Accent1" xfId="5" builtinId="32"/>
    <cellStyle name="Calculation" xfId="3" builtinId="22"/>
    <cellStyle name="Hyperlink" xfId="7" builtinId="8"/>
    <cellStyle name="Input" xfId="1" builtinId="20"/>
    <cellStyle name="Linked Cell" xfId="6" builtinId="24"/>
    <cellStyle name="Normal" xfId="0" builtinId="0"/>
    <cellStyle name="Note" xfId="2" builtinId="10"/>
    <cellStyle name="Warning Text" xfId="4" builtinId="1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9"/>
        </patternFill>
      </fill>
    </dxf>
    <dxf>
      <font>
        <color rgb="FF9C0006"/>
      </font>
      <fill>
        <patternFill>
          <bgColor rgb="FFFFC7CE"/>
        </patternFill>
      </fill>
    </dxf>
    <dxf>
      <font>
        <color rgb="FF006100"/>
      </font>
      <fill>
        <patternFill>
          <bgColor rgb="FFC6EFCE"/>
        </patternFill>
      </fill>
    </dxf>
    <dxf>
      <fill>
        <patternFill>
          <bgColor theme="9"/>
        </patternFill>
      </fill>
    </dxf>
    <dxf>
      <font>
        <color rgb="FF9C0006"/>
      </font>
      <fill>
        <patternFill>
          <bgColor rgb="FFFFC7CE"/>
        </patternFill>
      </fill>
    </dxf>
    <dxf>
      <font>
        <color rgb="FF006100"/>
      </font>
      <fill>
        <patternFill>
          <bgColor rgb="FFC6EFCE"/>
        </patternFill>
      </fill>
    </dxf>
    <dxf>
      <fill>
        <patternFill>
          <bgColor theme="9"/>
        </patternFill>
      </fill>
    </dxf>
    <dxf>
      <font>
        <color rgb="FF9C0006"/>
      </font>
      <fill>
        <patternFill>
          <bgColor rgb="FFFFC7CE"/>
        </patternFill>
      </fill>
    </dxf>
    <dxf>
      <font>
        <color rgb="FF006100"/>
      </font>
      <fill>
        <patternFill>
          <bgColor rgb="FFC6EFCE"/>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371475</xdr:colOff>
      <xdr:row>12</xdr:row>
      <xdr:rowOff>154781</xdr:rowOff>
    </xdr:to>
    <xdr:pic>
      <xdr:nvPicPr>
        <xdr:cNvPr id="3" name="Picture 2">
          <a:extLst>
            <a:ext uri="{FF2B5EF4-FFF2-40B4-BE49-F238E27FC236}">
              <a16:creationId xmlns:a16="http://schemas.microsoft.com/office/drawing/2014/main" id="{1E0BDB71-6793-4FB9-87BF-A11B565FAE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57875" cy="24407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forzamachinery.com/" TargetMode="External"/><Relationship Id="rId1" Type="http://schemas.openxmlformats.org/officeDocument/2006/relationships/hyperlink" Target="mailto:mihael@forzamachinery.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D5E3A-0121-413E-8AB6-DFE4DCAE8179}">
  <sheetPr codeName="Sheet1">
    <tabColor theme="9"/>
  </sheetPr>
  <dimension ref="A2:AB33"/>
  <sheetViews>
    <sheetView tabSelected="1" workbookViewId="0">
      <selection activeCell="A20" sqref="A20:I27"/>
    </sheetView>
  </sheetViews>
  <sheetFormatPr defaultRowHeight="15" x14ac:dyDescent="0.25"/>
  <cols>
    <col min="23" max="24" width="9.7109375" bestFit="1" customWidth="1"/>
  </cols>
  <sheetData>
    <row r="2" spans="1:28" x14ac:dyDescent="0.25">
      <c r="L2" s="67" t="s">
        <v>160</v>
      </c>
      <c r="M2" s="67"/>
      <c r="N2" s="67"/>
      <c r="O2" s="67"/>
      <c r="P2" s="67"/>
      <c r="Q2" s="67"/>
      <c r="R2" s="67"/>
      <c r="S2" s="67"/>
    </row>
    <row r="3" spans="1:28" x14ac:dyDescent="0.25">
      <c r="L3" s="67"/>
      <c r="M3" s="67"/>
      <c r="N3" s="67"/>
      <c r="O3" s="67"/>
      <c r="P3" s="67"/>
      <c r="Q3" s="67"/>
      <c r="R3" s="67"/>
      <c r="S3" s="67"/>
    </row>
    <row r="4" spans="1:28" x14ac:dyDescent="0.25">
      <c r="L4" s="67"/>
      <c r="M4" s="67"/>
      <c r="N4" s="67"/>
      <c r="O4" s="67"/>
      <c r="P4" s="67"/>
      <c r="Q4" s="67"/>
      <c r="R4" s="67"/>
      <c r="S4" s="67"/>
      <c r="W4" s="66" t="s">
        <v>182</v>
      </c>
      <c r="X4" s="66"/>
      <c r="Y4" s="66"/>
      <c r="Z4" s="66"/>
      <c r="AA4" s="66"/>
      <c r="AB4" s="66"/>
    </row>
    <row r="5" spans="1:28" x14ac:dyDescent="0.25">
      <c r="W5" s="66"/>
      <c r="X5" s="66"/>
      <c r="Y5" s="66"/>
      <c r="Z5" s="66"/>
      <c r="AA5" s="66"/>
      <c r="AB5" s="66"/>
    </row>
    <row r="6" spans="1:28" x14ac:dyDescent="0.25">
      <c r="W6" s="66"/>
      <c r="X6" s="66"/>
      <c r="Y6" s="66"/>
      <c r="Z6" s="66"/>
      <c r="AA6" s="66"/>
      <c r="AB6" s="66"/>
    </row>
    <row r="7" spans="1:28" x14ac:dyDescent="0.25">
      <c r="L7" t="s">
        <v>168</v>
      </c>
      <c r="M7" s="1" t="s">
        <v>169</v>
      </c>
      <c r="N7" s="1"/>
      <c r="O7" s="1"/>
      <c r="P7" s="1"/>
      <c r="Q7" s="1"/>
      <c r="R7" s="1"/>
      <c r="S7" s="1"/>
      <c r="T7" s="1"/>
      <c r="W7" s="66"/>
      <c r="X7" s="66"/>
      <c r="Y7" s="66"/>
      <c r="Z7" s="66"/>
      <c r="AA7" s="66"/>
      <c r="AB7" s="66"/>
    </row>
    <row r="8" spans="1:28" x14ac:dyDescent="0.25">
      <c r="L8" t="s">
        <v>170</v>
      </c>
      <c r="M8" t="s">
        <v>171</v>
      </c>
      <c r="W8" s="66"/>
      <c r="X8" s="66"/>
      <c r="Y8" s="66"/>
      <c r="Z8" s="66"/>
      <c r="AA8" s="66"/>
      <c r="AB8" s="66"/>
    </row>
    <row r="9" spans="1:28" x14ac:dyDescent="0.25">
      <c r="L9" t="s">
        <v>173</v>
      </c>
      <c r="M9" t="s">
        <v>174</v>
      </c>
      <c r="W9" s="66"/>
      <c r="X9" s="66"/>
      <c r="Y9" s="66"/>
      <c r="Z9" s="66"/>
      <c r="AA9" s="66"/>
      <c r="AB9" s="66"/>
    </row>
    <row r="10" spans="1:28" x14ac:dyDescent="0.25">
      <c r="W10" s="66"/>
      <c r="X10" s="66"/>
      <c r="Y10" s="66"/>
      <c r="Z10" s="66"/>
      <c r="AA10" s="66"/>
      <c r="AB10" s="66"/>
    </row>
    <row r="11" spans="1:28" x14ac:dyDescent="0.25">
      <c r="L11" t="s">
        <v>172</v>
      </c>
      <c r="W11" s="66"/>
      <c r="X11" s="66"/>
      <c r="Y11" s="66"/>
      <c r="Z11" s="66"/>
      <c r="AA11" s="66"/>
      <c r="AB11" s="66"/>
    </row>
    <row r="12" spans="1:28" ht="15" customHeight="1" x14ac:dyDescent="0.25">
      <c r="L12" s="65" t="s">
        <v>180</v>
      </c>
      <c r="M12" s="65"/>
      <c r="N12" s="65"/>
      <c r="O12" s="65"/>
      <c r="P12" s="65"/>
      <c r="Q12" s="65"/>
      <c r="R12" s="65"/>
      <c r="S12" s="65"/>
      <c r="T12" s="65"/>
      <c r="W12" s="66"/>
      <c r="X12" s="66"/>
      <c r="Y12" s="66"/>
      <c r="Z12" s="66"/>
      <c r="AA12" s="66"/>
      <c r="AB12" s="66"/>
    </row>
    <row r="13" spans="1:28" x14ac:dyDescent="0.25">
      <c r="L13" s="65"/>
      <c r="M13" s="65"/>
      <c r="N13" s="65"/>
      <c r="O13" s="65"/>
      <c r="P13" s="65"/>
      <c r="Q13" s="65"/>
      <c r="R13" s="65"/>
      <c r="S13" s="65"/>
      <c r="T13" s="65"/>
      <c r="W13" s="66"/>
      <c r="X13" s="66"/>
      <c r="Y13" s="66"/>
      <c r="Z13" s="66"/>
      <c r="AA13" s="66"/>
      <c r="AB13" s="66"/>
    </row>
    <row r="14" spans="1:28" x14ac:dyDescent="0.25">
      <c r="L14" t="s">
        <v>179</v>
      </c>
      <c r="W14" s="66"/>
      <c r="X14" s="66"/>
      <c r="Y14" s="66"/>
      <c r="Z14" s="66"/>
      <c r="AA14" s="66"/>
      <c r="AB14" s="66"/>
    </row>
    <row r="15" spans="1:28" ht="15" customHeight="1" x14ac:dyDescent="0.25">
      <c r="A15" s="10" t="s">
        <v>161</v>
      </c>
      <c r="B15" s="10" t="s">
        <v>162</v>
      </c>
      <c r="L15" s="65" t="s">
        <v>181</v>
      </c>
      <c r="M15" s="65"/>
      <c r="N15" s="65"/>
      <c r="O15" s="65"/>
      <c r="P15" s="65"/>
      <c r="Q15" s="65"/>
      <c r="R15" s="65"/>
      <c r="S15" s="65"/>
      <c r="T15" s="65"/>
      <c r="U15" s="65"/>
      <c r="W15" s="66"/>
      <c r="X15" s="66"/>
      <c r="Y15" s="66"/>
      <c r="Z15" s="66"/>
      <c r="AA15" s="66"/>
      <c r="AB15" s="66"/>
    </row>
    <row r="16" spans="1:28" x14ac:dyDescent="0.25">
      <c r="A16" s="10" t="s">
        <v>163</v>
      </c>
      <c r="B16" s="36" t="s">
        <v>164</v>
      </c>
      <c r="L16" s="65"/>
      <c r="M16" s="65"/>
      <c r="N16" s="65"/>
      <c r="O16" s="65"/>
      <c r="P16" s="65"/>
      <c r="Q16" s="65"/>
      <c r="R16" s="65"/>
      <c r="S16" s="65"/>
      <c r="T16" s="65"/>
      <c r="U16" s="65"/>
      <c r="W16" s="66"/>
      <c r="X16" s="66"/>
      <c r="Y16" s="66"/>
      <c r="Z16" s="66"/>
      <c r="AA16" s="66"/>
      <c r="AB16" s="66"/>
    </row>
    <row r="17" spans="1:24" x14ac:dyDescent="0.25">
      <c r="A17" s="10" t="s">
        <v>165</v>
      </c>
      <c r="B17" s="10" t="s">
        <v>176</v>
      </c>
      <c r="L17" s="65"/>
      <c r="M17" s="65"/>
      <c r="N17" s="65"/>
      <c r="O17" s="65"/>
      <c r="P17" s="65"/>
      <c r="Q17" s="65"/>
      <c r="R17" s="65"/>
      <c r="S17" s="65"/>
      <c r="T17" s="65"/>
      <c r="U17" s="65"/>
    </row>
    <row r="18" spans="1:24" x14ac:dyDescent="0.25">
      <c r="A18" s="10" t="s">
        <v>183</v>
      </c>
      <c r="B18" s="35" t="s">
        <v>184</v>
      </c>
      <c r="L18" s="65"/>
      <c r="M18" s="65"/>
      <c r="N18" s="65"/>
      <c r="O18" s="65"/>
      <c r="P18" s="65"/>
      <c r="Q18" s="65"/>
      <c r="R18" s="65"/>
      <c r="S18" s="65"/>
      <c r="T18" s="65"/>
      <c r="U18" s="65"/>
    </row>
    <row r="19" spans="1:24" x14ac:dyDescent="0.25">
      <c r="A19" s="63" t="s">
        <v>166</v>
      </c>
      <c r="B19" s="63"/>
      <c r="L19" s="65"/>
      <c r="M19" s="65"/>
      <c r="N19" s="65"/>
      <c r="O19" s="65"/>
      <c r="P19" s="65"/>
      <c r="Q19" s="65"/>
      <c r="R19" s="65"/>
      <c r="S19" s="65"/>
      <c r="T19" s="65"/>
      <c r="U19" s="65"/>
      <c r="W19" s="10" t="s">
        <v>195</v>
      </c>
    </row>
    <row r="20" spans="1:24" ht="15" customHeight="1" x14ac:dyDescent="0.25">
      <c r="A20" s="64" t="s">
        <v>167</v>
      </c>
      <c r="B20" s="64"/>
      <c r="C20" s="64"/>
      <c r="D20" s="64"/>
      <c r="E20" s="64"/>
      <c r="F20" s="64"/>
      <c r="G20" s="64"/>
      <c r="H20" s="64"/>
      <c r="I20" s="64"/>
      <c r="L20" s="65" t="s">
        <v>175</v>
      </c>
      <c r="M20" s="65"/>
      <c r="N20" s="65"/>
      <c r="O20" s="65"/>
      <c r="P20" s="65"/>
      <c r="Q20" s="65"/>
      <c r="R20" s="65"/>
      <c r="S20" s="65"/>
      <c r="T20" s="65"/>
      <c r="W20" t="s">
        <v>196</v>
      </c>
    </row>
    <row r="21" spans="1:24" x14ac:dyDescent="0.25">
      <c r="A21" s="64"/>
      <c r="B21" s="64"/>
      <c r="C21" s="64"/>
      <c r="D21" s="64"/>
      <c r="E21" s="64"/>
      <c r="F21" s="64"/>
      <c r="G21" s="64"/>
      <c r="H21" s="64"/>
      <c r="I21" s="64"/>
      <c r="L21" s="65"/>
      <c r="M21" s="65"/>
      <c r="N21" s="65"/>
      <c r="O21" s="65"/>
      <c r="P21" s="65"/>
      <c r="Q21" s="65"/>
      <c r="R21" s="65"/>
      <c r="S21" s="65"/>
      <c r="T21" s="65"/>
      <c r="W21" s="10" t="s">
        <v>213</v>
      </c>
      <c r="X21" s="10"/>
    </row>
    <row r="22" spans="1:24" x14ac:dyDescent="0.25">
      <c r="A22" s="64"/>
      <c r="B22" s="64"/>
      <c r="C22" s="64"/>
      <c r="D22" s="64"/>
      <c r="E22" s="64"/>
      <c r="F22" s="64"/>
      <c r="G22" s="64"/>
      <c r="H22" s="64"/>
      <c r="I22" s="64"/>
      <c r="L22" s="65"/>
      <c r="M22" s="65"/>
      <c r="N22" s="65"/>
      <c r="O22" s="65"/>
      <c r="P22" s="65"/>
      <c r="Q22" s="65"/>
      <c r="R22" s="65"/>
      <c r="S22" s="65"/>
      <c r="T22" s="65"/>
      <c r="W22" t="s">
        <v>214</v>
      </c>
    </row>
    <row r="23" spans="1:24" x14ac:dyDescent="0.25">
      <c r="A23" s="64"/>
      <c r="B23" s="64"/>
      <c r="C23" s="64"/>
      <c r="D23" s="64"/>
      <c r="E23" s="64"/>
      <c r="F23" s="64"/>
      <c r="G23" s="64"/>
      <c r="H23" s="64"/>
      <c r="I23" s="64"/>
      <c r="L23" s="65"/>
      <c r="M23" s="65"/>
      <c r="N23" s="65"/>
      <c r="O23" s="65"/>
      <c r="P23" s="65"/>
      <c r="Q23" s="65"/>
      <c r="R23" s="65"/>
      <c r="S23" s="65"/>
      <c r="T23" s="65"/>
      <c r="W23" s="10" t="s">
        <v>255</v>
      </c>
      <c r="X23" s="62"/>
    </row>
    <row r="24" spans="1:24" ht="15" customHeight="1" x14ac:dyDescent="0.25">
      <c r="A24" s="64"/>
      <c r="B24" s="64"/>
      <c r="C24" s="64"/>
      <c r="D24" s="64"/>
      <c r="E24" s="64"/>
      <c r="F24" s="64"/>
      <c r="G24" s="64"/>
      <c r="H24" s="64"/>
      <c r="I24" s="64"/>
      <c r="L24" s="65" t="s">
        <v>177</v>
      </c>
      <c r="M24" s="65"/>
      <c r="N24" s="65"/>
      <c r="O24" s="65"/>
      <c r="P24" s="65"/>
      <c r="Q24" s="65"/>
      <c r="R24" s="65"/>
      <c r="S24" s="65"/>
      <c r="T24" s="65"/>
      <c r="W24" t="s">
        <v>222</v>
      </c>
    </row>
    <row r="25" spans="1:24" x14ac:dyDescent="0.25">
      <c r="A25" s="64"/>
      <c r="B25" s="64"/>
      <c r="C25" s="64"/>
      <c r="D25" s="64"/>
      <c r="E25" s="64"/>
      <c r="F25" s="64"/>
      <c r="G25" s="64"/>
      <c r="H25" s="64"/>
      <c r="I25" s="64"/>
      <c r="L25" s="65"/>
      <c r="M25" s="65"/>
      <c r="N25" s="65"/>
      <c r="O25" s="65"/>
      <c r="P25" s="65"/>
      <c r="Q25" s="65"/>
      <c r="R25" s="65"/>
      <c r="S25" s="65"/>
      <c r="T25" s="65"/>
      <c r="W25" t="s">
        <v>221</v>
      </c>
    </row>
    <row r="26" spans="1:24" x14ac:dyDescent="0.25">
      <c r="A26" s="64"/>
      <c r="B26" s="64"/>
      <c r="C26" s="64"/>
      <c r="D26" s="64"/>
      <c r="E26" s="64"/>
      <c r="F26" s="64"/>
      <c r="G26" s="64"/>
      <c r="H26" s="64"/>
      <c r="I26" s="64"/>
      <c r="L26" s="65"/>
      <c r="M26" s="65"/>
      <c r="N26" s="65"/>
      <c r="O26" s="65"/>
      <c r="P26" s="65"/>
      <c r="Q26" s="65"/>
      <c r="R26" s="65"/>
      <c r="S26" s="65"/>
      <c r="T26" s="65"/>
      <c r="W26" t="s">
        <v>252</v>
      </c>
    </row>
    <row r="27" spans="1:24" ht="15" customHeight="1" x14ac:dyDescent="0.25">
      <c r="A27" s="64"/>
      <c r="B27" s="64"/>
      <c r="C27" s="64"/>
      <c r="D27" s="64"/>
      <c r="E27" s="64"/>
      <c r="F27" s="64"/>
      <c r="G27" s="64"/>
      <c r="H27" s="64"/>
      <c r="I27" s="64"/>
      <c r="L27" s="65" t="s">
        <v>178</v>
      </c>
      <c r="M27" s="65"/>
      <c r="N27" s="65"/>
      <c r="O27" s="65"/>
      <c r="P27" s="65"/>
      <c r="Q27" s="65"/>
      <c r="R27" s="65"/>
      <c r="S27" s="65"/>
      <c r="T27" s="65"/>
      <c r="W27" t="s">
        <v>253</v>
      </c>
    </row>
    <row r="28" spans="1:24" x14ac:dyDescent="0.25">
      <c r="L28" s="65"/>
      <c r="M28" s="65"/>
      <c r="N28" s="65"/>
      <c r="O28" s="65"/>
      <c r="P28" s="65"/>
      <c r="Q28" s="65"/>
      <c r="R28" s="65"/>
      <c r="S28" s="65"/>
      <c r="T28" s="65"/>
      <c r="W28" t="s">
        <v>254</v>
      </c>
    </row>
    <row r="29" spans="1:24" x14ac:dyDescent="0.25">
      <c r="L29" s="65"/>
      <c r="M29" s="65"/>
      <c r="N29" s="65"/>
      <c r="O29" s="65"/>
      <c r="P29" s="65"/>
      <c r="Q29" s="65"/>
      <c r="R29" s="65"/>
      <c r="S29" s="65"/>
      <c r="T29" s="65"/>
    </row>
    <row r="30" spans="1:24" x14ac:dyDescent="0.25">
      <c r="L30" s="65"/>
      <c r="M30" s="65"/>
      <c r="N30" s="65"/>
      <c r="O30" s="65"/>
      <c r="P30" s="65"/>
      <c r="Q30" s="65"/>
      <c r="R30" s="65"/>
      <c r="S30" s="65"/>
      <c r="T30" s="65"/>
    </row>
    <row r="31" spans="1:24" x14ac:dyDescent="0.25">
      <c r="L31" s="65"/>
      <c r="M31" s="65"/>
      <c r="N31" s="65"/>
      <c r="O31" s="65"/>
      <c r="P31" s="65"/>
      <c r="Q31" s="65"/>
      <c r="R31" s="65"/>
      <c r="S31" s="65"/>
      <c r="T31" s="65"/>
    </row>
    <row r="32" spans="1:24" x14ac:dyDescent="0.25">
      <c r="L32" s="65"/>
      <c r="M32" s="65"/>
      <c r="N32" s="65"/>
      <c r="O32" s="65"/>
      <c r="P32" s="65"/>
      <c r="Q32" s="65"/>
      <c r="R32" s="65"/>
      <c r="S32" s="65"/>
      <c r="T32" s="65"/>
    </row>
    <row r="33" spans="12:20" x14ac:dyDescent="0.25">
      <c r="L33" s="65"/>
      <c r="M33" s="65"/>
      <c r="N33" s="65"/>
      <c r="O33" s="65"/>
      <c r="P33" s="65"/>
      <c r="Q33" s="65"/>
      <c r="R33" s="65"/>
      <c r="S33" s="65"/>
      <c r="T33" s="65"/>
    </row>
  </sheetData>
  <sheetProtection algorithmName="SHA-512" hashValue="cgKjy05j3VVDzq7M5LZeduqknRkibC9k5BKAW+FBg/W+Ptfks+SYgI2NbAuX/JLoxgBfvu01SK5YZnjJkZPI9Q==" saltValue="pFX6sJQfBAiejapWi/ql2w==" spinCount="100000" sheet="1" objects="1" scenarios="1"/>
  <mergeCells count="9">
    <mergeCell ref="A19:B19"/>
    <mergeCell ref="A20:I27"/>
    <mergeCell ref="L12:T13"/>
    <mergeCell ref="L15:U19"/>
    <mergeCell ref="W4:AB16"/>
    <mergeCell ref="L20:T23"/>
    <mergeCell ref="L24:T26"/>
    <mergeCell ref="L27:T33"/>
    <mergeCell ref="L2:S4"/>
  </mergeCells>
  <hyperlinks>
    <hyperlink ref="B16" r:id="rId1" xr:uid="{AD8C065E-70CC-46E9-9647-825057099913}"/>
    <hyperlink ref="B18" r:id="rId2" xr:uid="{EB394C2D-7A73-4581-AB71-8C27F260F58C}"/>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Z41"/>
  <sheetViews>
    <sheetView topLeftCell="A10" workbookViewId="0">
      <selection activeCell="O34" sqref="O34:O37"/>
    </sheetView>
  </sheetViews>
  <sheetFormatPr defaultRowHeight="15" x14ac:dyDescent="0.25"/>
  <cols>
    <col min="15" max="15" width="14.42578125" bestFit="1" customWidth="1"/>
    <col min="21" max="21" width="9.85546875" bestFit="1" customWidth="1"/>
  </cols>
  <sheetData>
    <row r="1" spans="1:26" ht="15.75" thickBot="1" x14ac:dyDescent="0.3">
      <c r="A1" s="37" t="s">
        <v>72</v>
      </c>
      <c r="B1" s="37"/>
      <c r="C1" s="37"/>
      <c r="D1" s="37"/>
      <c r="H1" t="s">
        <v>6</v>
      </c>
      <c r="O1" t="s">
        <v>42</v>
      </c>
      <c r="P1" t="s">
        <v>26</v>
      </c>
      <c r="Q1" s="15">
        <f>Main!T20</f>
        <v>6</v>
      </c>
    </row>
    <row r="2" spans="1:26" ht="16.5" thickTop="1" thickBot="1" x14ac:dyDescent="0.3">
      <c r="F2" t="s">
        <v>7</v>
      </c>
      <c r="G2" t="s">
        <v>25</v>
      </c>
      <c r="H2" s="14">
        <f>Main!O20</f>
        <v>400</v>
      </c>
      <c r="L2" t="s">
        <v>39</v>
      </c>
      <c r="M2" s="14">
        <f>Main!L20</f>
        <v>1</v>
      </c>
      <c r="P2" t="s">
        <v>27</v>
      </c>
      <c r="Q2" s="15">
        <f>Main!U20</f>
        <v>2</v>
      </c>
    </row>
    <row r="3" spans="1:26" ht="16.5" thickTop="1" thickBot="1" x14ac:dyDescent="0.3">
      <c r="A3" s="68" t="s">
        <v>5</v>
      </c>
      <c r="B3" s="68"/>
      <c r="C3">
        <f>Main!B1</f>
        <v>16</v>
      </c>
      <c r="D3" t="s">
        <v>6</v>
      </c>
      <c r="G3" t="s">
        <v>26</v>
      </c>
      <c r="H3" s="14">
        <f>Main!P20</f>
        <v>400</v>
      </c>
    </row>
    <row r="4" spans="1:26" ht="16.5" thickTop="1" thickBot="1" x14ac:dyDescent="0.3">
      <c r="A4" s="68" t="s">
        <v>8</v>
      </c>
      <c r="B4" s="68"/>
      <c r="C4">
        <f>Main!B2</f>
        <v>18</v>
      </c>
      <c r="D4" t="s">
        <v>6</v>
      </c>
      <c r="G4" t="s">
        <v>27</v>
      </c>
      <c r="H4" s="14">
        <f>Main!Q20</f>
        <v>900</v>
      </c>
    </row>
    <row r="5" spans="1:26" ht="15.75" thickTop="1" x14ac:dyDescent="0.25">
      <c r="A5" s="16"/>
      <c r="B5" s="16"/>
    </row>
    <row r="6" spans="1:26" x14ac:dyDescent="0.25">
      <c r="A6" s="16"/>
      <c r="B6" s="16"/>
      <c r="D6" s="10" t="s">
        <v>156</v>
      </c>
      <c r="E6" s="10" t="s">
        <v>10</v>
      </c>
      <c r="G6" t="s">
        <v>16</v>
      </c>
    </row>
    <row r="7" spans="1:26" ht="15.75" thickBot="1" x14ac:dyDescent="0.3">
      <c r="A7" t="s">
        <v>0</v>
      </c>
      <c r="B7" t="s">
        <v>1</v>
      </c>
      <c r="C7">
        <f>H2-C4</f>
        <v>382</v>
      </c>
      <c r="G7" t="s">
        <v>17</v>
      </c>
      <c r="H7" s="6">
        <f>SUM(D7:D29)+P39</f>
        <v>2536</v>
      </c>
      <c r="I7">
        <f>H7/1000</f>
        <v>2.536</v>
      </c>
      <c r="J7" t="s">
        <v>18</v>
      </c>
      <c r="Q7" t="s">
        <v>44</v>
      </c>
      <c r="R7" s="14">
        <f>Main!C20</f>
        <v>0</v>
      </c>
      <c r="T7" s="69" t="s">
        <v>20</v>
      </c>
      <c r="U7" s="69"/>
      <c r="V7" s="69"/>
      <c r="W7" t="s">
        <v>17</v>
      </c>
      <c r="X7" s="6">
        <f>SUM(F33:F40)*R7</f>
        <v>0</v>
      </c>
      <c r="Y7" t="s">
        <v>13</v>
      </c>
      <c r="Z7" t="s">
        <v>21</v>
      </c>
    </row>
    <row r="8" spans="1:26" ht="15.75" thickTop="1" x14ac:dyDescent="0.25">
      <c r="B8" t="s">
        <v>2</v>
      </c>
      <c r="C8" t="s">
        <v>9</v>
      </c>
      <c r="G8" t="s">
        <v>19</v>
      </c>
      <c r="H8" s="6">
        <f>(C20*E20)+(C21*E21)</f>
        <v>2616</v>
      </c>
      <c r="I8">
        <f>H8/1000</f>
        <v>2.6160000000000001</v>
      </c>
      <c r="J8" t="s">
        <v>18</v>
      </c>
      <c r="T8" s="10"/>
      <c r="U8" s="10"/>
      <c r="V8" s="10"/>
      <c r="W8" t="s">
        <v>19</v>
      </c>
      <c r="X8" s="6">
        <f>SUM(F41)*R7</f>
        <v>0</v>
      </c>
      <c r="Y8" t="s">
        <v>13</v>
      </c>
    </row>
    <row r="9" spans="1:26" x14ac:dyDescent="0.25">
      <c r="B9" t="s">
        <v>3</v>
      </c>
      <c r="C9">
        <f>H4</f>
        <v>900</v>
      </c>
      <c r="D9">
        <f>(C9*E9)*K33</f>
        <v>1800</v>
      </c>
      <c r="E9">
        <v>1</v>
      </c>
      <c r="T9" s="10"/>
      <c r="U9" s="10"/>
      <c r="V9" s="10"/>
    </row>
    <row r="10" spans="1:26" x14ac:dyDescent="0.25">
      <c r="T10" s="10"/>
      <c r="U10" s="10" t="s">
        <v>22</v>
      </c>
      <c r="V10" s="10"/>
      <c r="W10" t="s">
        <v>17</v>
      </c>
      <c r="X10" s="6">
        <f>I7*R7</f>
        <v>0</v>
      </c>
    </row>
    <row r="11" spans="1:26" x14ac:dyDescent="0.25">
      <c r="A11" t="s">
        <v>71</v>
      </c>
      <c r="B11" t="s">
        <v>1</v>
      </c>
      <c r="C11">
        <f>H2-(C3+C4)</f>
        <v>366</v>
      </c>
      <c r="W11" t="s">
        <v>19</v>
      </c>
      <c r="X11" s="6">
        <f>I8*R7</f>
        <v>0</v>
      </c>
    </row>
    <row r="12" spans="1:26" x14ac:dyDescent="0.25">
      <c r="B12" t="s">
        <v>2</v>
      </c>
      <c r="C12">
        <f>H3-(C3*2)</f>
        <v>368</v>
      </c>
      <c r="D12">
        <f>(C12*E12)*K35</f>
        <v>368</v>
      </c>
      <c r="E12">
        <v>1</v>
      </c>
    </row>
    <row r="13" spans="1:26" x14ac:dyDescent="0.25">
      <c r="B13" t="s">
        <v>3</v>
      </c>
      <c r="C13" t="s">
        <v>9</v>
      </c>
      <c r="T13" s="69" t="s">
        <v>54</v>
      </c>
      <c r="U13" s="69"/>
      <c r="V13" s="69"/>
      <c r="W13" t="s">
        <v>55</v>
      </c>
      <c r="X13" s="6">
        <f>(R26*M26)*R7</f>
        <v>0</v>
      </c>
    </row>
    <row r="14" spans="1:26" x14ac:dyDescent="0.25">
      <c r="W14" t="s">
        <v>57</v>
      </c>
      <c r="X14" s="6">
        <f>(R27*M26)*R7</f>
        <v>0</v>
      </c>
    </row>
    <row r="15" spans="1:26" x14ac:dyDescent="0.25">
      <c r="A15" t="s">
        <v>4</v>
      </c>
      <c r="B15" t="s">
        <v>1</v>
      </c>
      <c r="C15" t="s">
        <v>9</v>
      </c>
      <c r="E15">
        <v>0</v>
      </c>
    </row>
    <row r="16" spans="1:26" x14ac:dyDescent="0.25">
      <c r="B16" t="s">
        <v>2</v>
      </c>
      <c r="C16">
        <f>H3-(C3*2)</f>
        <v>368</v>
      </c>
    </row>
    <row r="17" spans="1:21" x14ac:dyDescent="0.25">
      <c r="B17" t="s">
        <v>3</v>
      </c>
      <c r="C17">
        <f>H4</f>
        <v>900</v>
      </c>
    </row>
    <row r="19" spans="1:21" x14ac:dyDescent="0.25">
      <c r="A19" t="s">
        <v>15</v>
      </c>
      <c r="B19" t="s">
        <v>1</v>
      </c>
      <c r="C19" t="s">
        <v>9</v>
      </c>
    </row>
    <row r="20" spans="1:21" x14ac:dyDescent="0.25">
      <c r="B20" t="s">
        <v>2</v>
      </c>
      <c r="C20">
        <f>H3+Q1</f>
        <v>406</v>
      </c>
      <c r="E20">
        <f>2*M26</f>
        <v>2</v>
      </c>
    </row>
    <row r="21" spans="1:21" x14ac:dyDescent="0.25">
      <c r="B21" t="s">
        <v>3</v>
      </c>
      <c r="C21">
        <f>H4+Q2</f>
        <v>902</v>
      </c>
      <c r="E21">
        <f>2*M26</f>
        <v>2</v>
      </c>
    </row>
    <row r="22" spans="1:21" ht="15.75" thickBot="1" x14ac:dyDescent="0.3"/>
    <row r="23" spans="1:21" x14ac:dyDescent="0.25">
      <c r="A23" t="s">
        <v>40</v>
      </c>
      <c r="B23" t="s">
        <v>1</v>
      </c>
      <c r="C23">
        <f>C11</f>
        <v>366</v>
      </c>
      <c r="I23" s="17"/>
      <c r="J23" s="18"/>
      <c r="K23" s="18"/>
      <c r="L23" s="18"/>
      <c r="M23" s="18"/>
      <c r="N23" s="18"/>
      <c r="O23" s="18"/>
      <c r="P23" s="18"/>
      <c r="Q23" s="18"/>
      <c r="R23" s="18"/>
      <c r="S23" s="18"/>
      <c r="T23" s="18"/>
      <c r="U23" s="19"/>
    </row>
    <row r="24" spans="1:21" x14ac:dyDescent="0.25">
      <c r="B24" t="s">
        <v>2</v>
      </c>
      <c r="C24">
        <f>C16</f>
        <v>368</v>
      </c>
      <c r="E24">
        <v>1</v>
      </c>
      <c r="I24" s="20"/>
      <c r="J24" s="21"/>
      <c r="K24" s="21"/>
      <c r="L24" s="21"/>
      <c r="M24" s="21"/>
      <c r="N24" s="21"/>
      <c r="O24" s="21"/>
      <c r="P24" s="21"/>
      <c r="Q24" s="21"/>
      <c r="R24" s="21"/>
      <c r="S24" s="21"/>
      <c r="T24" s="21"/>
      <c r="U24" s="22"/>
    </row>
    <row r="25" spans="1:21" x14ac:dyDescent="0.25">
      <c r="B25" t="s">
        <v>3</v>
      </c>
      <c r="C25" t="str">
        <f t="shared" ref="C25" si="0">C13</f>
        <v>NA</v>
      </c>
      <c r="I25" s="20"/>
      <c r="J25" s="21"/>
      <c r="K25" s="21"/>
      <c r="L25" s="21"/>
      <c r="M25" s="21"/>
      <c r="N25" s="21"/>
      <c r="O25" s="21"/>
      <c r="P25" s="21"/>
      <c r="Q25" s="21"/>
      <c r="R25" s="21"/>
      <c r="S25" s="21"/>
      <c r="T25" s="21"/>
      <c r="U25" s="22"/>
    </row>
    <row r="26" spans="1:21" x14ac:dyDescent="0.25">
      <c r="I26" s="20"/>
      <c r="J26" s="21"/>
      <c r="L26" s="4" t="s">
        <v>37</v>
      </c>
      <c r="M26" s="30">
        <v>1</v>
      </c>
      <c r="N26" s="21"/>
      <c r="O26" s="21"/>
      <c r="P26" s="74" t="s">
        <v>56</v>
      </c>
      <c r="Q26" s="74"/>
      <c r="R26" s="30">
        <v>2</v>
      </c>
      <c r="S26" s="21"/>
      <c r="T26" s="21"/>
      <c r="U26" s="22"/>
    </row>
    <row r="27" spans="1:21" x14ac:dyDescent="0.25">
      <c r="A27" t="s">
        <v>70</v>
      </c>
      <c r="B27" t="s">
        <v>1</v>
      </c>
      <c r="C27" t="s">
        <v>9</v>
      </c>
      <c r="I27" s="20"/>
      <c r="J27" s="21"/>
      <c r="K27" s="21"/>
      <c r="L27" s="21"/>
      <c r="M27" s="21"/>
      <c r="N27" s="21"/>
      <c r="O27" s="21"/>
      <c r="P27" s="74" t="s">
        <v>58</v>
      </c>
      <c r="Q27" s="74"/>
      <c r="R27" s="30">
        <v>1</v>
      </c>
      <c r="S27" s="21"/>
      <c r="T27" s="21"/>
      <c r="U27" s="22"/>
    </row>
    <row r="28" spans="1:21" x14ac:dyDescent="0.25">
      <c r="B28" t="s">
        <v>2</v>
      </c>
      <c r="C28">
        <f>C12</f>
        <v>368</v>
      </c>
      <c r="D28">
        <f>(C28*E28)*K37</f>
        <v>368</v>
      </c>
      <c r="E28">
        <v>1</v>
      </c>
      <c r="I28" s="20"/>
      <c r="J28" s="21"/>
      <c r="K28" s="21"/>
      <c r="L28" s="21"/>
      <c r="M28" s="21"/>
      <c r="N28" s="21"/>
      <c r="O28" s="21"/>
      <c r="P28" s="21"/>
      <c r="Q28" s="21"/>
      <c r="R28" s="21"/>
      <c r="S28" s="21"/>
      <c r="T28" s="21"/>
      <c r="U28" s="22"/>
    </row>
    <row r="29" spans="1:21" x14ac:dyDescent="0.25">
      <c r="B29" t="s">
        <v>3</v>
      </c>
      <c r="C29">
        <v>80</v>
      </c>
      <c r="I29" s="20"/>
      <c r="J29" s="21"/>
      <c r="K29" s="21"/>
      <c r="L29" s="21"/>
      <c r="M29" s="21"/>
      <c r="N29" s="21"/>
      <c r="O29" s="21"/>
      <c r="P29" s="21"/>
      <c r="Q29" s="21"/>
      <c r="R29" s="21"/>
      <c r="S29" s="21"/>
      <c r="T29" s="21"/>
      <c r="U29" s="22"/>
    </row>
    <row r="30" spans="1:21" x14ac:dyDescent="0.25">
      <c r="I30" s="20"/>
      <c r="J30" s="21"/>
      <c r="K30" s="21"/>
      <c r="L30" s="21"/>
      <c r="M30" s="21"/>
      <c r="N30" s="21"/>
      <c r="O30" s="21"/>
      <c r="P30" s="21"/>
      <c r="Q30" s="21"/>
      <c r="R30" s="21"/>
      <c r="S30" s="21"/>
      <c r="T30" s="21"/>
      <c r="U30" s="22"/>
    </row>
    <row r="31" spans="1:21" x14ac:dyDescent="0.25">
      <c r="I31" s="20"/>
      <c r="J31" s="21"/>
      <c r="K31" s="21"/>
      <c r="L31" s="21"/>
      <c r="M31" s="21"/>
      <c r="N31" s="21"/>
      <c r="O31" s="2" t="s">
        <v>158</v>
      </c>
      <c r="P31" s="21"/>
      <c r="Q31" s="21"/>
      <c r="R31" s="21"/>
      <c r="S31" s="21"/>
      <c r="T31" s="21"/>
      <c r="U31" s="22"/>
    </row>
    <row r="32" spans="1:21" x14ac:dyDescent="0.25">
      <c r="E32" t="s">
        <v>14</v>
      </c>
      <c r="I32" s="20"/>
      <c r="J32" s="76" t="s">
        <v>144</v>
      </c>
      <c r="K32" s="76"/>
      <c r="L32" s="76"/>
      <c r="M32" s="21"/>
      <c r="N32" s="21"/>
      <c r="O32" s="23" t="s">
        <v>146</v>
      </c>
      <c r="P32" s="21"/>
      <c r="Q32" s="21"/>
      <c r="R32" s="21"/>
      <c r="S32" s="21"/>
      <c r="T32" s="21"/>
      <c r="U32" s="22"/>
    </row>
    <row r="33" spans="1:21" x14ac:dyDescent="0.25">
      <c r="A33" s="68" t="s">
        <v>11</v>
      </c>
      <c r="B33" s="68"/>
      <c r="D33" t="s">
        <v>12</v>
      </c>
      <c r="E33">
        <f>(C7*C9)*K33</f>
        <v>687600</v>
      </c>
      <c r="F33">
        <f>E33/1000000</f>
        <v>0.68759999999999999</v>
      </c>
      <c r="G33" t="s">
        <v>13</v>
      </c>
      <c r="I33" s="20"/>
      <c r="J33" s="21" t="s">
        <v>12</v>
      </c>
      <c r="K33" s="33">
        <v>2</v>
      </c>
      <c r="L33" s="21"/>
      <c r="M33" s="21"/>
      <c r="N33" s="21"/>
      <c r="O33" s="21"/>
      <c r="P33" s="23" t="s">
        <v>148</v>
      </c>
      <c r="Q33" s="23" t="s">
        <v>26</v>
      </c>
      <c r="R33" s="21"/>
      <c r="S33" s="23" t="s">
        <v>152</v>
      </c>
      <c r="T33" s="23" t="s">
        <v>140</v>
      </c>
      <c r="U33" s="22"/>
    </row>
    <row r="34" spans="1:21" x14ac:dyDescent="0.25">
      <c r="D34" t="s">
        <v>4</v>
      </c>
      <c r="E34">
        <f>(C16*C17)*K34</f>
        <v>331200</v>
      </c>
      <c r="F34">
        <f t="shared" ref="F34:F38" si="1">E34/1000000</f>
        <v>0.33119999999999999</v>
      </c>
      <c r="G34" t="s">
        <v>13</v>
      </c>
      <c r="I34" s="20"/>
      <c r="J34" s="21" t="s">
        <v>4</v>
      </c>
      <c r="K34" s="33">
        <v>1</v>
      </c>
      <c r="L34" s="21"/>
      <c r="M34" s="21"/>
      <c r="N34" s="21"/>
      <c r="O34" s="38" t="s">
        <v>147</v>
      </c>
      <c r="P34" s="33">
        <v>200</v>
      </c>
      <c r="Q34" s="33">
        <v>300</v>
      </c>
      <c r="R34" s="21"/>
      <c r="S34" s="33">
        <v>0</v>
      </c>
      <c r="T34" s="21">
        <f>(P34*Q34)*S34</f>
        <v>0</v>
      </c>
      <c r="U34" s="22"/>
    </row>
    <row r="35" spans="1:21" x14ac:dyDescent="0.25">
      <c r="D35" t="s">
        <v>71</v>
      </c>
      <c r="E35">
        <f>(C11*C12)*K35</f>
        <v>134688</v>
      </c>
      <c r="F35">
        <f t="shared" si="1"/>
        <v>0.134688</v>
      </c>
      <c r="G35" t="s">
        <v>13</v>
      </c>
      <c r="I35" s="20"/>
      <c r="J35" s="21" t="s">
        <v>71</v>
      </c>
      <c r="K35" s="33">
        <v>1</v>
      </c>
      <c r="L35" s="21"/>
      <c r="M35" s="21"/>
      <c r="N35" s="21"/>
      <c r="O35" s="38" t="s">
        <v>149</v>
      </c>
      <c r="P35" s="33">
        <v>433</v>
      </c>
      <c r="Q35" s="33">
        <v>300</v>
      </c>
      <c r="R35" s="21"/>
      <c r="S35" s="33">
        <v>0</v>
      </c>
      <c r="T35" s="21">
        <f t="shared" ref="T35:T37" si="2">(P35*Q35)*S35</f>
        <v>0</v>
      </c>
      <c r="U35" s="22"/>
    </row>
    <row r="36" spans="1:21" x14ac:dyDescent="0.25">
      <c r="B36" s="3"/>
      <c r="D36" t="s">
        <v>40</v>
      </c>
      <c r="E36">
        <f>(C23*C24)*M2</f>
        <v>134688</v>
      </c>
      <c r="F36">
        <f t="shared" si="1"/>
        <v>0.134688</v>
      </c>
      <c r="G36" t="s">
        <v>13</v>
      </c>
      <c r="I36" s="20"/>
      <c r="J36" s="21" t="s">
        <v>145</v>
      </c>
      <c r="K36" s="24">
        <f>M2</f>
        <v>1</v>
      </c>
      <c r="L36" s="21"/>
      <c r="M36" s="21"/>
      <c r="N36" s="21"/>
      <c r="O36" s="38" t="s">
        <v>150</v>
      </c>
      <c r="P36" s="33">
        <v>223</v>
      </c>
      <c r="Q36" s="33">
        <v>300</v>
      </c>
      <c r="R36" s="21"/>
      <c r="S36" s="33">
        <v>0</v>
      </c>
      <c r="T36" s="21">
        <f t="shared" si="2"/>
        <v>0</v>
      </c>
      <c r="U36" s="22"/>
    </row>
    <row r="37" spans="1:21" x14ac:dyDescent="0.25">
      <c r="D37" t="s">
        <v>70</v>
      </c>
      <c r="E37">
        <f>(C28*C29)*K37</f>
        <v>29440</v>
      </c>
      <c r="F37">
        <f t="shared" si="1"/>
        <v>2.9440000000000001E-2</v>
      </c>
      <c r="G37" t="s">
        <v>13</v>
      </c>
      <c r="I37" s="20"/>
      <c r="J37" s="21" t="s">
        <v>136</v>
      </c>
      <c r="K37" s="33">
        <v>1</v>
      </c>
      <c r="L37" s="21"/>
      <c r="M37" s="21"/>
      <c r="N37" s="21"/>
      <c r="O37" s="38" t="s">
        <v>151</v>
      </c>
      <c r="P37" s="33">
        <v>200</v>
      </c>
      <c r="Q37" s="33">
        <v>300</v>
      </c>
      <c r="R37" s="21"/>
      <c r="S37" s="33">
        <v>0</v>
      </c>
      <c r="T37" s="21">
        <f t="shared" si="2"/>
        <v>0</v>
      </c>
      <c r="U37" s="22"/>
    </row>
    <row r="38" spans="1:21" x14ac:dyDescent="0.25">
      <c r="D38" t="s">
        <v>38</v>
      </c>
      <c r="E38">
        <f>SUM(T34:T37)</f>
        <v>0</v>
      </c>
      <c r="F38">
        <f t="shared" si="1"/>
        <v>0</v>
      </c>
      <c r="G38" t="s">
        <v>13</v>
      </c>
      <c r="I38" s="20"/>
      <c r="J38" s="21"/>
      <c r="K38" s="21"/>
      <c r="L38" s="21"/>
      <c r="M38" s="21"/>
      <c r="N38" s="21"/>
      <c r="O38" s="21"/>
      <c r="P38" s="21"/>
      <c r="Q38" s="21"/>
      <c r="R38" s="21"/>
      <c r="S38" s="21"/>
      <c r="T38" s="21"/>
      <c r="U38" s="22"/>
    </row>
    <row r="39" spans="1:21" x14ac:dyDescent="0.25">
      <c r="I39" s="20"/>
      <c r="J39" s="21"/>
      <c r="K39" s="21"/>
      <c r="L39" s="21"/>
      <c r="M39" s="21"/>
      <c r="N39" s="21"/>
      <c r="O39" s="29" t="s">
        <v>159</v>
      </c>
      <c r="P39" s="30">
        <v>0</v>
      </c>
      <c r="Q39" s="21" t="s">
        <v>6</v>
      </c>
      <c r="R39" s="21"/>
      <c r="S39" s="21"/>
      <c r="T39" s="21"/>
      <c r="U39" s="22"/>
    </row>
    <row r="40" spans="1:21" x14ac:dyDescent="0.25">
      <c r="I40" s="20"/>
      <c r="J40" s="21"/>
      <c r="K40" s="21"/>
      <c r="L40" s="21"/>
      <c r="M40" s="21"/>
      <c r="N40" s="21"/>
      <c r="O40" s="21"/>
      <c r="P40" s="21"/>
      <c r="Q40" s="21"/>
      <c r="R40" s="21"/>
      <c r="S40" s="21"/>
      <c r="T40" s="21"/>
      <c r="U40" s="22"/>
    </row>
    <row r="41" spans="1:21" ht="15.75" thickBot="1" x14ac:dyDescent="0.3">
      <c r="D41" t="s">
        <v>15</v>
      </c>
      <c r="E41">
        <f>C20*C21</f>
        <v>366212</v>
      </c>
      <c r="F41">
        <f>E41/1000000</f>
        <v>0.36621199999999998</v>
      </c>
      <c r="G41" t="s">
        <v>13</v>
      </c>
      <c r="I41" s="25"/>
      <c r="J41" s="26"/>
      <c r="K41" s="26"/>
      <c r="L41" s="26"/>
      <c r="M41" s="26"/>
      <c r="N41" s="26"/>
      <c r="O41" s="26"/>
      <c r="P41" s="26"/>
      <c r="Q41" s="26"/>
      <c r="R41" s="26"/>
      <c r="S41" s="26"/>
      <c r="T41" s="26"/>
      <c r="U41" s="27"/>
    </row>
  </sheetData>
  <sheetProtection algorithmName="SHA-512" hashValue="aPlI2HBiOfRn5MTgB1IxYLSrtINyGjjQ6sP6PGy+Yh8dfQsUrXrdEOrET2QVv3XJypXDOv1A92yll/yev24hKQ==" saltValue="FMf38PNms+OhJA47rEuj4A==" spinCount="100000" sheet="1" objects="1" scenarios="1" formatCells="0" selectLockedCells="1"/>
  <mergeCells count="8">
    <mergeCell ref="A3:B3"/>
    <mergeCell ref="A4:B4"/>
    <mergeCell ref="T7:V7"/>
    <mergeCell ref="A33:B33"/>
    <mergeCell ref="T13:V13"/>
    <mergeCell ref="J32:L32"/>
    <mergeCell ref="P26:Q26"/>
    <mergeCell ref="P27:Q2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Z41"/>
  <sheetViews>
    <sheetView topLeftCell="A10" workbookViewId="0">
      <selection activeCell="O34" sqref="O34:O37"/>
    </sheetView>
  </sheetViews>
  <sheetFormatPr defaultRowHeight="15" x14ac:dyDescent="0.25"/>
  <cols>
    <col min="15" max="15" width="14.42578125" bestFit="1" customWidth="1"/>
    <col min="21" max="21" width="9.85546875" bestFit="1" customWidth="1"/>
  </cols>
  <sheetData>
    <row r="1" spans="1:26" ht="15.75" thickBot="1" x14ac:dyDescent="0.3">
      <c r="A1" s="37" t="s">
        <v>60</v>
      </c>
      <c r="B1" s="37"/>
      <c r="C1" s="37"/>
      <c r="D1" s="37"/>
      <c r="H1" t="s">
        <v>6</v>
      </c>
      <c r="O1" t="s">
        <v>42</v>
      </c>
      <c r="P1" t="s">
        <v>26</v>
      </c>
      <c r="Q1" s="15">
        <f>Main!T21</f>
        <v>6</v>
      </c>
    </row>
    <row r="2" spans="1:26" ht="16.5" thickTop="1" thickBot="1" x14ac:dyDescent="0.3">
      <c r="F2" t="s">
        <v>7</v>
      </c>
      <c r="G2" t="s">
        <v>25</v>
      </c>
      <c r="H2" s="14">
        <f>Main!O21</f>
        <v>400</v>
      </c>
      <c r="L2" t="s">
        <v>39</v>
      </c>
      <c r="M2" s="14">
        <f>Main!L21</f>
        <v>1</v>
      </c>
      <c r="P2" t="s">
        <v>27</v>
      </c>
      <c r="Q2" s="15">
        <f>Main!U21</f>
        <v>2</v>
      </c>
    </row>
    <row r="3" spans="1:26" ht="16.5" thickTop="1" thickBot="1" x14ac:dyDescent="0.3">
      <c r="A3" s="68" t="s">
        <v>5</v>
      </c>
      <c r="B3" s="68"/>
      <c r="C3">
        <f>Main!B1</f>
        <v>16</v>
      </c>
      <c r="D3" t="s">
        <v>6</v>
      </c>
      <c r="G3" t="s">
        <v>26</v>
      </c>
      <c r="H3" s="14">
        <f>Main!P21</f>
        <v>500</v>
      </c>
    </row>
    <row r="4" spans="1:26" ht="16.5" thickTop="1" thickBot="1" x14ac:dyDescent="0.3">
      <c r="A4" s="68" t="s">
        <v>8</v>
      </c>
      <c r="B4" s="68"/>
      <c r="C4">
        <f>Main!B2</f>
        <v>18</v>
      </c>
      <c r="D4" t="s">
        <v>6</v>
      </c>
      <c r="G4" t="s">
        <v>27</v>
      </c>
      <c r="H4" s="14">
        <f>Main!Q21</f>
        <v>900</v>
      </c>
    </row>
    <row r="5" spans="1:26" ht="15.75" thickTop="1" x14ac:dyDescent="0.25">
      <c r="A5" s="16"/>
      <c r="B5" s="16"/>
    </row>
    <row r="6" spans="1:26" x14ac:dyDescent="0.25">
      <c r="A6" s="16"/>
      <c r="B6" s="16"/>
      <c r="D6" s="10" t="s">
        <v>156</v>
      </c>
      <c r="E6" s="10" t="s">
        <v>10</v>
      </c>
      <c r="G6" t="s">
        <v>16</v>
      </c>
    </row>
    <row r="7" spans="1:26" ht="15.75" thickBot="1" x14ac:dyDescent="0.3">
      <c r="A7" t="s">
        <v>0</v>
      </c>
      <c r="B7" t="s">
        <v>1</v>
      </c>
      <c r="C7">
        <f>H2-C4</f>
        <v>382</v>
      </c>
      <c r="G7" t="s">
        <v>17</v>
      </c>
      <c r="H7" s="6">
        <f>SUM(D7:D29)+P39</f>
        <v>2736</v>
      </c>
      <c r="I7">
        <f>H7/1000</f>
        <v>2.7360000000000002</v>
      </c>
      <c r="J7" t="s">
        <v>18</v>
      </c>
      <c r="Q7" t="s">
        <v>44</v>
      </c>
      <c r="R7" s="14">
        <f>Main!C21</f>
        <v>0</v>
      </c>
      <c r="T7" s="69" t="s">
        <v>20</v>
      </c>
      <c r="U7" s="69"/>
      <c r="V7" s="69"/>
      <c r="W7" t="s">
        <v>17</v>
      </c>
      <c r="X7" s="6">
        <f>SUM(F33:F40)*R7</f>
        <v>0</v>
      </c>
      <c r="Y7" t="s">
        <v>13</v>
      </c>
      <c r="Z7" t="s">
        <v>21</v>
      </c>
    </row>
    <row r="8" spans="1:26" ht="15.75" thickTop="1" x14ac:dyDescent="0.25">
      <c r="B8" t="s">
        <v>2</v>
      </c>
      <c r="C8" t="s">
        <v>9</v>
      </c>
      <c r="G8" t="s">
        <v>19</v>
      </c>
      <c r="H8" s="6">
        <f>(C20*E20)+(C21*E21)</f>
        <v>2816</v>
      </c>
      <c r="I8">
        <f>H8/1000</f>
        <v>2.8159999999999998</v>
      </c>
      <c r="J8" t="s">
        <v>18</v>
      </c>
      <c r="T8" s="10"/>
      <c r="U8" s="10"/>
      <c r="V8" s="10"/>
      <c r="W8" t="s">
        <v>19</v>
      </c>
      <c r="X8" s="6">
        <f>SUM(F41)*R7</f>
        <v>0</v>
      </c>
      <c r="Y8" t="s">
        <v>13</v>
      </c>
    </row>
    <row r="9" spans="1:26" x14ac:dyDescent="0.25">
      <c r="B9" t="s">
        <v>3</v>
      </c>
      <c r="C9">
        <f>H4</f>
        <v>900</v>
      </c>
      <c r="D9">
        <f>(C9*E9)*K33</f>
        <v>1800</v>
      </c>
      <c r="E9">
        <v>1</v>
      </c>
      <c r="T9" s="10"/>
      <c r="U9" s="10"/>
      <c r="V9" s="10"/>
    </row>
    <row r="10" spans="1:26" x14ac:dyDescent="0.25">
      <c r="T10" s="10"/>
      <c r="U10" s="10" t="s">
        <v>22</v>
      </c>
      <c r="V10" s="10"/>
      <c r="W10" t="s">
        <v>17</v>
      </c>
      <c r="X10" s="6">
        <f>I7*R7</f>
        <v>0</v>
      </c>
    </row>
    <row r="11" spans="1:26" x14ac:dyDescent="0.25">
      <c r="A11" t="s">
        <v>71</v>
      </c>
      <c r="B11" t="s">
        <v>1</v>
      </c>
      <c r="C11">
        <f>H2-(C3+C4)</f>
        <v>366</v>
      </c>
      <c r="W11" t="s">
        <v>19</v>
      </c>
      <c r="X11" s="6">
        <f>I8*R7</f>
        <v>0</v>
      </c>
    </row>
    <row r="12" spans="1:26" x14ac:dyDescent="0.25">
      <c r="B12" t="s">
        <v>2</v>
      </c>
      <c r="C12">
        <f>H3-(C3*2)</f>
        <v>468</v>
      </c>
      <c r="D12">
        <f>(C12*E12)*K35</f>
        <v>468</v>
      </c>
      <c r="E12">
        <v>1</v>
      </c>
    </row>
    <row r="13" spans="1:26" x14ac:dyDescent="0.25">
      <c r="B13" t="s">
        <v>3</v>
      </c>
      <c r="C13" t="s">
        <v>9</v>
      </c>
      <c r="T13" s="69" t="s">
        <v>54</v>
      </c>
      <c r="U13" s="69"/>
      <c r="V13" s="69"/>
      <c r="W13" t="s">
        <v>55</v>
      </c>
      <c r="X13" s="6">
        <f>(R26*M26)*R7</f>
        <v>0</v>
      </c>
    </row>
    <row r="14" spans="1:26" x14ac:dyDescent="0.25">
      <c r="W14" t="s">
        <v>57</v>
      </c>
      <c r="X14" s="6">
        <f>(R27*M26)*R7</f>
        <v>0</v>
      </c>
    </row>
    <row r="15" spans="1:26" x14ac:dyDescent="0.25">
      <c r="A15" t="s">
        <v>4</v>
      </c>
      <c r="B15" t="s">
        <v>1</v>
      </c>
      <c r="C15" t="s">
        <v>9</v>
      </c>
      <c r="E15">
        <v>0</v>
      </c>
    </row>
    <row r="16" spans="1:26" x14ac:dyDescent="0.25">
      <c r="B16" t="s">
        <v>2</v>
      </c>
      <c r="C16">
        <f>H3-(C3*2)</f>
        <v>468</v>
      </c>
    </row>
    <row r="17" spans="1:21" x14ac:dyDescent="0.25">
      <c r="B17" t="s">
        <v>3</v>
      </c>
      <c r="C17">
        <f>H4</f>
        <v>900</v>
      </c>
    </row>
    <row r="19" spans="1:21" x14ac:dyDescent="0.25">
      <c r="A19" t="s">
        <v>15</v>
      </c>
      <c r="B19" t="s">
        <v>1</v>
      </c>
      <c r="C19" t="s">
        <v>9</v>
      </c>
    </row>
    <row r="20" spans="1:21" x14ac:dyDescent="0.25">
      <c r="B20" t="s">
        <v>2</v>
      </c>
      <c r="C20">
        <f>H3+Q1</f>
        <v>506</v>
      </c>
      <c r="E20">
        <f>2*M26</f>
        <v>2</v>
      </c>
    </row>
    <row r="21" spans="1:21" x14ac:dyDescent="0.25">
      <c r="B21" t="s">
        <v>3</v>
      </c>
      <c r="C21">
        <f>H4+Q2</f>
        <v>902</v>
      </c>
      <c r="E21">
        <f>2*M26</f>
        <v>2</v>
      </c>
    </row>
    <row r="22" spans="1:21" ht="15.75" thickBot="1" x14ac:dyDescent="0.3"/>
    <row r="23" spans="1:21" x14ac:dyDescent="0.25">
      <c r="A23" t="s">
        <v>40</v>
      </c>
      <c r="B23" t="s">
        <v>1</v>
      </c>
      <c r="C23">
        <f>C11</f>
        <v>366</v>
      </c>
      <c r="I23" s="17"/>
      <c r="J23" s="18"/>
      <c r="K23" s="18"/>
      <c r="L23" s="18"/>
      <c r="M23" s="18"/>
      <c r="N23" s="18"/>
      <c r="O23" s="18"/>
      <c r="P23" s="18"/>
      <c r="Q23" s="18"/>
      <c r="R23" s="18"/>
      <c r="S23" s="18"/>
      <c r="T23" s="18"/>
      <c r="U23" s="19"/>
    </row>
    <row r="24" spans="1:21" x14ac:dyDescent="0.25">
      <c r="B24" t="s">
        <v>2</v>
      </c>
      <c r="C24">
        <f>C16</f>
        <v>468</v>
      </c>
      <c r="E24">
        <v>1</v>
      </c>
      <c r="I24" s="20"/>
      <c r="J24" s="21"/>
      <c r="K24" s="21"/>
      <c r="L24" s="21"/>
      <c r="M24" s="21"/>
      <c r="N24" s="21"/>
      <c r="O24" s="21"/>
      <c r="P24" s="21"/>
      <c r="Q24" s="21"/>
      <c r="R24" s="21"/>
      <c r="S24" s="21"/>
      <c r="T24" s="21"/>
      <c r="U24" s="22"/>
    </row>
    <row r="25" spans="1:21" x14ac:dyDescent="0.25">
      <c r="B25" t="s">
        <v>3</v>
      </c>
      <c r="C25" t="str">
        <f t="shared" ref="C25" si="0">C13</f>
        <v>NA</v>
      </c>
      <c r="I25" s="20"/>
      <c r="J25" s="21"/>
      <c r="K25" s="21"/>
      <c r="L25" s="21"/>
      <c r="M25" s="21"/>
      <c r="N25" s="21"/>
      <c r="O25" s="21"/>
      <c r="P25" s="21"/>
      <c r="Q25" s="21"/>
      <c r="R25" s="21"/>
      <c r="S25" s="21"/>
      <c r="T25" s="21"/>
      <c r="U25" s="22"/>
    </row>
    <row r="26" spans="1:21" x14ac:dyDescent="0.25">
      <c r="I26" s="20"/>
      <c r="J26" s="21"/>
      <c r="L26" s="4" t="s">
        <v>37</v>
      </c>
      <c r="M26" s="30">
        <v>1</v>
      </c>
      <c r="N26" s="21"/>
      <c r="O26" s="21"/>
      <c r="P26" s="74" t="s">
        <v>56</v>
      </c>
      <c r="Q26" s="74"/>
      <c r="R26" s="30">
        <v>2</v>
      </c>
      <c r="S26" s="21"/>
      <c r="T26" s="21"/>
      <c r="U26" s="22"/>
    </row>
    <row r="27" spans="1:21" x14ac:dyDescent="0.25">
      <c r="A27" t="s">
        <v>70</v>
      </c>
      <c r="B27" t="s">
        <v>1</v>
      </c>
      <c r="C27" t="s">
        <v>9</v>
      </c>
      <c r="I27" s="20"/>
      <c r="J27" s="21"/>
      <c r="K27" s="21"/>
      <c r="L27" s="21"/>
      <c r="M27" s="21"/>
      <c r="N27" s="21"/>
      <c r="O27" s="21"/>
      <c r="P27" s="74" t="s">
        <v>58</v>
      </c>
      <c r="Q27" s="74"/>
      <c r="R27" s="30">
        <v>1</v>
      </c>
      <c r="S27" s="21"/>
      <c r="T27" s="21"/>
      <c r="U27" s="22"/>
    </row>
    <row r="28" spans="1:21" x14ac:dyDescent="0.25">
      <c r="B28" t="s">
        <v>2</v>
      </c>
      <c r="C28">
        <f>C12</f>
        <v>468</v>
      </c>
      <c r="D28">
        <f>(C28*E28)*K37</f>
        <v>468</v>
      </c>
      <c r="E28">
        <v>1</v>
      </c>
      <c r="I28" s="20"/>
      <c r="J28" s="21"/>
      <c r="K28" s="21"/>
      <c r="L28" s="21"/>
      <c r="M28" s="21"/>
      <c r="N28" s="21"/>
      <c r="O28" s="21"/>
      <c r="P28" s="21"/>
      <c r="Q28" s="21"/>
      <c r="R28" s="21"/>
      <c r="S28" s="21"/>
      <c r="T28" s="21"/>
      <c r="U28" s="22"/>
    </row>
    <row r="29" spans="1:21" x14ac:dyDescent="0.25">
      <c r="B29" t="s">
        <v>3</v>
      </c>
      <c r="C29">
        <v>80</v>
      </c>
      <c r="I29" s="20"/>
      <c r="J29" s="21"/>
      <c r="K29" s="21"/>
      <c r="L29" s="21"/>
      <c r="M29" s="21"/>
      <c r="N29" s="21"/>
      <c r="O29" s="21"/>
      <c r="P29" s="21"/>
      <c r="Q29" s="21"/>
      <c r="R29" s="21"/>
      <c r="S29" s="21"/>
      <c r="T29" s="21"/>
      <c r="U29" s="22"/>
    </row>
    <row r="30" spans="1:21" x14ac:dyDescent="0.25">
      <c r="I30" s="20"/>
      <c r="J30" s="21"/>
      <c r="K30" s="21"/>
      <c r="L30" s="21"/>
      <c r="M30" s="21"/>
      <c r="N30" s="21"/>
      <c r="O30" s="21"/>
      <c r="P30" s="21"/>
      <c r="Q30" s="21"/>
      <c r="R30" s="21"/>
      <c r="S30" s="21"/>
      <c r="T30" s="21"/>
      <c r="U30" s="22"/>
    </row>
    <row r="31" spans="1:21" x14ac:dyDescent="0.25">
      <c r="I31" s="20"/>
      <c r="J31" s="21"/>
      <c r="K31" s="21"/>
      <c r="L31" s="21"/>
      <c r="M31" s="21"/>
      <c r="N31" s="21"/>
      <c r="O31" s="2" t="s">
        <v>158</v>
      </c>
      <c r="P31" s="21"/>
      <c r="Q31" s="21"/>
      <c r="R31" s="21"/>
      <c r="S31" s="21"/>
      <c r="T31" s="21"/>
      <c r="U31" s="22"/>
    </row>
    <row r="32" spans="1:21" x14ac:dyDescent="0.25">
      <c r="E32" t="s">
        <v>14</v>
      </c>
      <c r="I32" s="20"/>
      <c r="J32" s="76" t="s">
        <v>144</v>
      </c>
      <c r="K32" s="76"/>
      <c r="L32" s="76"/>
      <c r="M32" s="21"/>
      <c r="N32" s="21"/>
      <c r="O32" s="23" t="s">
        <v>146</v>
      </c>
      <c r="P32" s="21"/>
      <c r="Q32" s="21"/>
      <c r="R32" s="21"/>
      <c r="S32" s="21"/>
      <c r="T32" s="21"/>
      <c r="U32" s="22"/>
    </row>
    <row r="33" spans="1:21" x14ac:dyDescent="0.25">
      <c r="A33" s="68" t="s">
        <v>11</v>
      </c>
      <c r="B33" s="68"/>
      <c r="D33" t="s">
        <v>12</v>
      </c>
      <c r="E33">
        <f>(C7*C9)*K33</f>
        <v>687600</v>
      </c>
      <c r="F33">
        <f>E33/1000000</f>
        <v>0.68759999999999999</v>
      </c>
      <c r="G33" t="s">
        <v>13</v>
      </c>
      <c r="I33" s="20"/>
      <c r="J33" s="21" t="s">
        <v>12</v>
      </c>
      <c r="K33" s="33">
        <v>2</v>
      </c>
      <c r="L33" s="21"/>
      <c r="M33" s="21"/>
      <c r="N33" s="21"/>
      <c r="O33" s="21"/>
      <c r="P33" s="23" t="s">
        <v>148</v>
      </c>
      <c r="Q33" s="23" t="s">
        <v>26</v>
      </c>
      <c r="R33" s="21"/>
      <c r="S33" s="23" t="s">
        <v>152</v>
      </c>
      <c r="T33" s="23" t="s">
        <v>140</v>
      </c>
      <c r="U33" s="22"/>
    </row>
    <row r="34" spans="1:21" x14ac:dyDescent="0.25">
      <c r="D34" t="s">
        <v>4</v>
      </c>
      <c r="E34">
        <f>(C16*C17)*K34</f>
        <v>421200</v>
      </c>
      <c r="F34">
        <f t="shared" ref="F34:F38" si="1">E34/1000000</f>
        <v>0.42120000000000002</v>
      </c>
      <c r="G34" t="s">
        <v>13</v>
      </c>
      <c r="I34" s="20"/>
      <c r="J34" s="21" t="s">
        <v>4</v>
      </c>
      <c r="K34" s="33">
        <v>1</v>
      </c>
      <c r="L34" s="21"/>
      <c r="M34" s="21"/>
      <c r="N34" s="21"/>
      <c r="O34" s="38" t="s">
        <v>147</v>
      </c>
      <c r="P34" s="33">
        <v>200</v>
      </c>
      <c r="Q34" s="33">
        <v>300</v>
      </c>
      <c r="R34" s="21"/>
      <c r="S34" s="33">
        <v>0</v>
      </c>
      <c r="T34" s="21">
        <f>(P34*Q34)*S34</f>
        <v>0</v>
      </c>
      <c r="U34" s="22"/>
    </row>
    <row r="35" spans="1:21" x14ac:dyDescent="0.25">
      <c r="D35" t="s">
        <v>71</v>
      </c>
      <c r="E35">
        <f>(C11*C12)*K35</f>
        <v>171288</v>
      </c>
      <c r="F35">
        <f t="shared" si="1"/>
        <v>0.171288</v>
      </c>
      <c r="G35" t="s">
        <v>13</v>
      </c>
      <c r="I35" s="20"/>
      <c r="J35" s="21" t="s">
        <v>71</v>
      </c>
      <c r="K35" s="33">
        <v>1</v>
      </c>
      <c r="L35" s="21"/>
      <c r="M35" s="21"/>
      <c r="N35" s="21"/>
      <c r="O35" s="38" t="s">
        <v>149</v>
      </c>
      <c r="P35" s="33">
        <v>433</v>
      </c>
      <c r="Q35" s="33">
        <v>300</v>
      </c>
      <c r="R35" s="21"/>
      <c r="S35" s="33">
        <v>0</v>
      </c>
      <c r="T35" s="21">
        <f t="shared" ref="T35:T37" si="2">(P35*Q35)*S35</f>
        <v>0</v>
      </c>
      <c r="U35" s="22"/>
    </row>
    <row r="36" spans="1:21" x14ac:dyDescent="0.25">
      <c r="B36" s="3"/>
      <c r="D36" t="s">
        <v>40</v>
      </c>
      <c r="E36">
        <f>(C23*C24)*M2</f>
        <v>171288</v>
      </c>
      <c r="F36">
        <f t="shared" si="1"/>
        <v>0.171288</v>
      </c>
      <c r="G36" t="s">
        <v>13</v>
      </c>
      <c r="I36" s="20"/>
      <c r="J36" s="21" t="s">
        <v>145</v>
      </c>
      <c r="K36" s="24">
        <f>M2</f>
        <v>1</v>
      </c>
      <c r="L36" s="21"/>
      <c r="M36" s="21"/>
      <c r="N36" s="21"/>
      <c r="O36" s="38" t="s">
        <v>150</v>
      </c>
      <c r="P36" s="33">
        <v>223</v>
      </c>
      <c r="Q36" s="33">
        <v>300</v>
      </c>
      <c r="R36" s="21"/>
      <c r="S36" s="33">
        <v>0</v>
      </c>
      <c r="T36" s="21">
        <f t="shared" si="2"/>
        <v>0</v>
      </c>
      <c r="U36" s="22"/>
    </row>
    <row r="37" spans="1:21" x14ac:dyDescent="0.25">
      <c r="D37" t="s">
        <v>70</v>
      </c>
      <c r="E37">
        <f>(C28*C29)*K37</f>
        <v>37440</v>
      </c>
      <c r="F37">
        <f t="shared" si="1"/>
        <v>3.7440000000000001E-2</v>
      </c>
      <c r="G37" t="s">
        <v>13</v>
      </c>
      <c r="I37" s="20"/>
      <c r="J37" s="21" t="s">
        <v>136</v>
      </c>
      <c r="K37" s="33">
        <v>1</v>
      </c>
      <c r="L37" s="21"/>
      <c r="M37" s="21"/>
      <c r="N37" s="21"/>
      <c r="O37" s="38" t="s">
        <v>151</v>
      </c>
      <c r="P37" s="33">
        <v>200</v>
      </c>
      <c r="Q37" s="33">
        <v>300</v>
      </c>
      <c r="R37" s="21"/>
      <c r="S37" s="33">
        <v>0</v>
      </c>
      <c r="T37" s="21">
        <f t="shared" si="2"/>
        <v>0</v>
      </c>
      <c r="U37" s="22"/>
    </row>
    <row r="38" spans="1:21" x14ac:dyDescent="0.25">
      <c r="D38" t="s">
        <v>38</v>
      </c>
      <c r="E38">
        <f>SUM(T34:T37)</f>
        <v>0</v>
      </c>
      <c r="F38">
        <f t="shared" si="1"/>
        <v>0</v>
      </c>
      <c r="G38" t="s">
        <v>13</v>
      </c>
      <c r="I38" s="20"/>
      <c r="J38" s="21"/>
      <c r="K38" s="21"/>
      <c r="L38" s="21"/>
      <c r="M38" s="21"/>
      <c r="N38" s="21"/>
      <c r="O38" s="21"/>
      <c r="P38" s="21"/>
      <c r="Q38" s="21"/>
      <c r="R38" s="21"/>
      <c r="S38" s="21"/>
      <c r="T38" s="21"/>
      <c r="U38" s="22"/>
    </row>
    <row r="39" spans="1:21" x14ac:dyDescent="0.25">
      <c r="I39" s="20"/>
      <c r="J39" s="21"/>
      <c r="K39" s="21"/>
      <c r="L39" s="21"/>
      <c r="M39" s="21"/>
      <c r="N39" s="21"/>
      <c r="O39" s="29" t="s">
        <v>159</v>
      </c>
      <c r="P39" s="30">
        <v>0</v>
      </c>
      <c r="Q39" s="21" t="s">
        <v>6</v>
      </c>
      <c r="R39" s="21"/>
      <c r="S39" s="21"/>
      <c r="T39" s="21"/>
      <c r="U39" s="22"/>
    </row>
    <row r="40" spans="1:21" x14ac:dyDescent="0.25">
      <c r="I40" s="20"/>
      <c r="J40" s="21"/>
      <c r="K40" s="21"/>
      <c r="L40" s="21"/>
      <c r="M40" s="21"/>
      <c r="N40" s="21"/>
      <c r="O40" s="21"/>
      <c r="P40" s="21"/>
      <c r="Q40" s="21"/>
      <c r="R40" s="21"/>
      <c r="S40" s="21"/>
      <c r="T40" s="21"/>
      <c r="U40" s="22"/>
    </row>
    <row r="41" spans="1:21" ht="15.75" thickBot="1" x14ac:dyDescent="0.3">
      <c r="D41" t="s">
        <v>15</v>
      </c>
      <c r="E41">
        <f>C20*C21</f>
        <v>456412</v>
      </c>
      <c r="F41">
        <f>E41/1000000</f>
        <v>0.45641199999999998</v>
      </c>
      <c r="G41" t="s">
        <v>13</v>
      </c>
      <c r="I41" s="25"/>
      <c r="J41" s="26"/>
      <c r="K41" s="26"/>
      <c r="L41" s="26"/>
      <c r="M41" s="26"/>
      <c r="N41" s="26"/>
      <c r="O41" s="26"/>
      <c r="P41" s="26"/>
      <c r="Q41" s="26"/>
      <c r="R41" s="26"/>
      <c r="S41" s="26"/>
      <c r="T41" s="26"/>
      <c r="U41" s="27"/>
    </row>
  </sheetData>
  <sheetProtection algorithmName="SHA-512" hashValue="8wRC4DCUnOw2r7ceXuCpVn4WCrAIXoSSQmut5TSrUPjastO5fIpQZ5whhwgZeR5kbN46vSKOaU+y7p/gXIhYwA==" saltValue="6ERMTrAIpvU8D9lpwU/kxA==" spinCount="100000" sheet="1" objects="1" scenarios="1" formatCells="0" selectLockedCells="1"/>
  <mergeCells count="8">
    <mergeCell ref="A33:B33"/>
    <mergeCell ref="A3:B3"/>
    <mergeCell ref="A4:B4"/>
    <mergeCell ref="T7:V7"/>
    <mergeCell ref="T13:V13"/>
    <mergeCell ref="J32:L32"/>
    <mergeCell ref="P26:Q26"/>
    <mergeCell ref="P27:Q2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3322D-91DD-4CEB-AE1B-C0877A2892DE}">
  <sheetPr codeName="Sheet10"/>
  <dimension ref="A1:Z41"/>
  <sheetViews>
    <sheetView workbookViewId="0">
      <selection activeCell="O35" sqref="O35"/>
    </sheetView>
  </sheetViews>
  <sheetFormatPr defaultRowHeight="15" x14ac:dyDescent="0.25"/>
  <cols>
    <col min="15" max="15" width="14.42578125" bestFit="1" customWidth="1"/>
    <col min="21" max="21" width="9.85546875" bestFit="1" customWidth="1"/>
  </cols>
  <sheetData>
    <row r="1" spans="1:26" ht="15.75" thickBot="1" x14ac:dyDescent="0.3">
      <c r="A1" s="37" t="s">
        <v>68</v>
      </c>
      <c r="B1" s="37"/>
      <c r="C1" s="37"/>
      <c r="D1" s="37"/>
      <c r="H1" t="s">
        <v>6</v>
      </c>
      <c r="O1" t="s">
        <v>42</v>
      </c>
      <c r="P1" t="s">
        <v>26</v>
      </c>
      <c r="Q1" s="15">
        <f>Main!T22</f>
        <v>0</v>
      </c>
    </row>
    <row r="2" spans="1:26" ht="16.5" thickTop="1" thickBot="1" x14ac:dyDescent="0.3">
      <c r="F2" t="s">
        <v>7</v>
      </c>
      <c r="G2" t="s">
        <v>25</v>
      </c>
      <c r="H2" s="14">
        <f>Main!O22</f>
        <v>550</v>
      </c>
      <c r="L2" t="s">
        <v>39</v>
      </c>
      <c r="M2" s="14">
        <f>Main!L22</f>
        <v>1</v>
      </c>
      <c r="P2" t="s">
        <v>27</v>
      </c>
      <c r="Q2" s="15">
        <f>Main!U22</f>
        <v>0</v>
      </c>
    </row>
    <row r="3" spans="1:26" ht="16.5" thickTop="1" thickBot="1" x14ac:dyDescent="0.3">
      <c r="A3" s="68" t="s">
        <v>5</v>
      </c>
      <c r="B3" s="68"/>
      <c r="C3">
        <f>Main!B1</f>
        <v>16</v>
      </c>
      <c r="D3" t="s">
        <v>6</v>
      </c>
      <c r="G3" t="s">
        <v>26</v>
      </c>
      <c r="H3" s="14">
        <f>Main!P22</f>
        <v>700</v>
      </c>
    </row>
    <row r="4" spans="1:26" ht="16.5" thickTop="1" thickBot="1" x14ac:dyDescent="0.3">
      <c r="A4" s="68" t="s">
        <v>8</v>
      </c>
      <c r="B4" s="68"/>
      <c r="C4">
        <f>Main!B2</f>
        <v>18</v>
      </c>
      <c r="D4" t="s">
        <v>6</v>
      </c>
      <c r="G4" t="s">
        <v>27</v>
      </c>
      <c r="H4" s="14">
        <f>Main!Q22</f>
        <v>720</v>
      </c>
    </row>
    <row r="5" spans="1:26" ht="15.75" thickTop="1" x14ac:dyDescent="0.25">
      <c r="A5" s="16"/>
      <c r="B5" s="16"/>
    </row>
    <row r="6" spans="1:26" x14ac:dyDescent="0.25">
      <c r="A6" s="16"/>
      <c r="B6" s="16"/>
      <c r="D6" s="10" t="s">
        <v>156</v>
      </c>
      <c r="E6" s="10" t="s">
        <v>10</v>
      </c>
      <c r="G6" t="s">
        <v>16</v>
      </c>
    </row>
    <row r="7" spans="1:26" ht="15.75" thickBot="1" x14ac:dyDescent="0.3">
      <c r="A7" t="s">
        <v>0</v>
      </c>
      <c r="B7" t="s">
        <v>1</v>
      </c>
      <c r="C7">
        <f>H2-C4</f>
        <v>532</v>
      </c>
      <c r="G7" t="s">
        <v>17</v>
      </c>
      <c r="H7" s="6">
        <f>SUM(D7:D29)+P39</f>
        <v>2776</v>
      </c>
      <c r="I7">
        <f>H7/1000</f>
        <v>2.7759999999999998</v>
      </c>
      <c r="J7" t="s">
        <v>18</v>
      </c>
      <c r="Q7" t="s">
        <v>44</v>
      </c>
      <c r="R7" s="14">
        <f>Main!C22</f>
        <v>0</v>
      </c>
      <c r="T7" s="69" t="s">
        <v>20</v>
      </c>
      <c r="U7" s="69"/>
      <c r="V7" s="69"/>
      <c r="W7" t="s">
        <v>17</v>
      </c>
      <c r="X7" s="6">
        <f>SUM(F33:F40)*R7</f>
        <v>0</v>
      </c>
      <c r="Y7" t="s">
        <v>13</v>
      </c>
      <c r="Z7" t="s">
        <v>21</v>
      </c>
    </row>
    <row r="8" spans="1:26" ht="15.75" thickTop="1" x14ac:dyDescent="0.25">
      <c r="B8" t="s">
        <v>2</v>
      </c>
      <c r="C8" t="s">
        <v>9</v>
      </c>
      <c r="G8" t="s">
        <v>19</v>
      </c>
      <c r="H8" s="6">
        <f>(C20*E20)+(C21*E21)</f>
        <v>2840</v>
      </c>
      <c r="I8">
        <f>H8/1000</f>
        <v>2.84</v>
      </c>
      <c r="J8" t="s">
        <v>18</v>
      </c>
      <c r="T8" s="10"/>
      <c r="U8" s="10"/>
      <c r="V8" s="10"/>
      <c r="W8" t="s">
        <v>19</v>
      </c>
      <c r="X8" s="6">
        <f>SUM(F41)*R7</f>
        <v>0</v>
      </c>
      <c r="Y8" t="s">
        <v>13</v>
      </c>
    </row>
    <row r="9" spans="1:26" x14ac:dyDescent="0.25">
      <c r="B9" t="s">
        <v>3</v>
      </c>
      <c r="C9">
        <f>H4</f>
        <v>720</v>
      </c>
      <c r="D9">
        <f>(C9*E9)*K33</f>
        <v>1440</v>
      </c>
      <c r="E9">
        <v>1</v>
      </c>
      <c r="T9" s="10"/>
      <c r="U9" s="10"/>
      <c r="V9" s="10"/>
    </row>
    <row r="10" spans="1:26" x14ac:dyDescent="0.25">
      <c r="T10" s="10"/>
      <c r="U10" s="10" t="s">
        <v>22</v>
      </c>
      <c r="V10" s="10"/>
      <c r="W10" t="s">
        <v>17</v>
      </c>
      <c r="X10" s="6">
        <f>I7*R7</f>
        <v>0</v>
      </c>
    </row>
    <row r="11" spans="1:26" x14ac:dyDescent="0.25">
      <c r="A11" t="s">
        <v>71</v>
      </c>
      <c r="B11" t="s">
        <v>1</v>
      </c>
      <c r="C11">
        <f>H2-(C3+C4)</f>
        <v>516</v>
      </c>
      <c r="W11" t="s">
        <v>19</v>
      </c>
      <c r="X11" s="6">
        <f>I8*R7</f>
        <v>0</v>
      </c>
    </row>
    <row r="12" spans="1:26" x14ac:dyDescent="0.25">
      <c r="B12" t="s">
        <v>2</v>
      </c>
      <c r="C12">
        <f>H3-(C3*2)</f>
        <v>668</v>
      </c>
      <c r="D12">
        <f>(C12*E12)*K35</f>
        <v>668</v>
      </c>
      <c r="E12">
        <v>1</v>
      </c>
    </row>
    <row r="13" spans="1:26" x14ac:dyDescent="0.25">
      <c r="B13" t="s">
        <v>3</v>
      </c>
      <c r="C13" t="s">
        <v>9</v>
      </c>
      <c r="T13" s="69" t="s">
        <v>54</v>
      </c>
      <c r="U13" s="69"/>
      <c r="V13" s="69"/>
      <c r="W13" t="s">
        <v>55</v>
      </c>
      <c r="X13" s="6">
        <f>(R26*M26)*R7</f>
        <v>0</v>
      </c>
    </row>
    <row r="14" spans="1:26" x14ac:dyDescent="0.25">
      <c r="W14" t="s">
        <v>57</v>
      </c>
      <c r="X14" s="6">
        <f>(R27*M26)*R7</f>
        <v>0</v>
      </c>
    </row>
    <row r="15" spans="1:26" x14ac:dyDescent="0.25">
      <c r="A15" t="s">
        <v>4</v>
      </c>
      <c r="B15" t="s">
        <v>1</v>
      </c>
      <c r="C15" t="s">
        <v>9</v>
      </c>
      <c r="E15">
        <v>0</v>
      </c>
    </row>
    <row r="16" spans="1:26" x14ac:dyDescent="0.25">
      <c r="B16" t="s">
        <v>2</v>
      </c>
      <c r="C16">
        <f>H3-(C3*2)</f>
        <v>668</v>
      </c>
    </row>
    <row r="17" spans="1:21" x14ac:dyDescent="0.25">
      <c r="B17" t="s">
        <v>3</v>
      </c>
      <c r="C17">
        <f>H4</f>
        <v>720</v>
      </c>
    </row>
    <row r="19" spans="1:21" x14ac:dyDescent="0.25">
      <c r="A19" t="s">
        <v>15</v>
      </c>
      <c r="B19" t="s">
        <v>1</v>
      </c>
      <c r="C19" t="s">
        <v>9</v>
      </c>
    </row>
    <row r="20" spans="1:21" x14ac:dyDescent="0.25">
      <c r="B20" t="s">
        <v>2</v>
      </c>
      <c r="C20">
        <f>H3+Q1</f>
        <v>700</v>
      </c>
      <c r="E20">
        <f>2*M26</f>
        <v>2</v>
      </c>
    </row>
    <row r="21" spans="1:21" x14ac:dyDescent="0.25">
      <c r="B21" t="s">
        <v>3</v>
      </c>
      <c r="C21">
        <f>H4+Q2</f>
        <v>720</v>
      </c>
      <c r="E21">
        <f>2*M26</f>
        <v>2</v>
      </c>
    </row>
    <row r="22" spans="1:21" ht="15.75" thickBot="1" x14ac:dyDescent="0.3"/>
    <row r="23" spans="1:21" x14ac:dyDescent="0.25">
      <c r="A23" t="s">
        <v>40</v>
      </c>
      <c r="B23" t="s">
        <v>1</v>
      </c>
      <c r="C23">
        <f>C11</f>
        <v>516</v>
      </c>
      <c r="I23" s="17"/>
      <c r="J23" s="18"/>
      <c r="K23" s="18"/>
      <c r="L23" s="18"/>
      <c r="M23" s="18"/>
      <c r="N23" s="18"/>
      <c r="O23" s="18"/>
      <c r="P23" s="18"/>
      <c r="Q23" s="18"/>
      <c r="R23" s="18"/>
      <c r="S23" s="18"/>
      <c r="T23" s="18"/>
      <c r="U23" s="19"/>
    </row>
    <row r="24" spans="1:21" x14ac:dyDescent="0.25">
      <c r="B24" t="s">
        <v>2</v>
      </c>
      <c r="C24">
        <f>C16</f>
        <v>668</v>
      </c>
      <c r="E24">
        <v>1</v>
      </c>
      <c r="I24" s="20"/>
      <c r="J24" s="21"/>
      <c r="K24" s="21"/>
      <c r="L24" s="21"/>
      <c r="M24" s="21"/>
      <c r="N24" s="21"/>
      <c r="O24" s="21"/>
      <c r="P24" s="21"/>
      <c r="Q24" s="21"/>
      <c r="R24" s="21"/>
      <c r="S24" s="21"/>
      <c r="T24" s="21"/>
      <c r="U24" s="22"/>
    </row>
    <row r="25" spans="1:21" x14ac:dyDescent="0.25">
      <c r="B25" t="s">
        <v>3</v>
      </c>
      <c r="C25" t="str">
        <f t="shared" ref="C25" si="0">C13</f>
        <v>NA</v>
      </c>
      <c r="I25" s="20"/>
      <c r="J25" s="21"/>
      <c r="K25" s="21"/>
      <c r="L25" s="21"/>
      <c r="M25" s="21"/>
      <c r="N25" s="21"/>
      <c r="O25" s="21"/>
      <c r="P25" s="21"/>
      <c r="Q25" s="21"/>
      <c r="R25" s="21"/>
      <c r="S25" s="21"/>
      <c r="T25" s="21"/>
      <c r="U25" s="22"/>
    </row>
    <row r="26" spans="1:21" x14ac:dyDescent="0.25">
      <c r="I26" s="20"/>
      <c r="J26" s="21"/>
      <c r="L26" s="4" t="s">
        <v>37</v>
      </c>
      <c r="M26" s="30">
        <v>1</v>
      </c>
      <c r="N26" s="21"/>
      <c r="O26" s="21"/>
      <c r="P26" s="74" t="s">
        <v>56</v>
      </c>
      <c r="Q26" s="74"/>
      <c r="R26" s="30">
        <v>2</v>
      </c>
      <c r="S26" s="21"/>
      <c r="T26" s="21"/>
      <c r="U26" s="22"/>
    </row>
    <row r="27" spans="1:21" x14ac:dyDescent="0.25">
      <c r="A27" t="s">
        <v>70</v>
      </c>
      <c r="B27" t="s">
        <v>1</v>
      </c>
      <c r="C27" t="s">
        <v>9</v>
      </c>
      <c r="I27" s="20"/>
      <c r="J27" s="21"/>
      <c r="K27" s="21"/>
      <c r="L27" s="21"/>
      <c r="M27" s="21"/>
      <c r="N27" s="21"/>
      <c r="O27" s="21"/>
      <c r="P27" s="74" t="s">
        <v>58</v>
      </c>
      <c r="Q27" s="74"/>
      <c r="R27" s="30">
        <v>1</v>
      </c>
      <c r="S27" s="21"/>
      <c r="T27" s="21"/>
      <c r="U27" s="22"/>
    </row>
    <row r="28" spans="1:21" x14ac:dyDescent="0.25">
      <c r="B28" t="s">
        <v>2</v>
      </c>
      <c r="C28">
        <f>C12</f>
        <v>668</v>
      </c>
      <c r="D28">
        <f>(C28*E28)*K37</f>
        <v>668</v>
      </c>
      <c r="E28">
        <v>1</v>
      </c>
      <c r="I28" s="20"/>
      <c r="J28" s="21"/>
      <c r="K28" s="21"/>
      <c r="L28" s="21"/>
      <c r="M28" s="21"/>
      <c r="N28" s="21"/>
      <c r="O28" s="21"/>
      <c r="P28" s="21"/>
      <c r="Q28" s="21"/>
      <c r="R28" s="21"/>
      <c r="S28" s="21"/>
      <c r="T28" s="21"/>
      <c r="U28" s="22"/>
    </row>
    <row r="29" spans="1:21" x14ac:dyDescent="0.25">
      <c r="B29" t="s">
        <v>3</v>
      </c>
      <c r="C29">
        <v>80</v>
      </c>
      <c r="I29" s="20"/>
      <c r="J29" s="21"/>
      <c r="K29" s="21"/>
      <c r="L29" s="21"/>
      <c r="M29" s="21"/>
      <c r="N29" s="21"/>
      <c r="O29" s="21"/>
      <c r="P29" s="21"/>
      <c r="Q29" s="21"/>
      <c r="R29" s="21"/>
      <c r="S29" s="21"/>
      <c r="T29" s="21"/>
      <c r="U29" s="22"/>
    </row>
    <row r="30" spans="1:21" x14ac:dyDescent="0.25">
      <c r="I30" s="20"/>
      <c r="J30" s="21"/>
      <c r="K30" s="21"/>
      <c r="L30" s="21"/>
      <c r="M30" s="21"/>
      <c r="N30" s="21"/>
      <c r="O30" s="21"/>
      <c r="P30" s="21"/>
      <c r="Q30" s="21"/>
      <c r="R30" s="21"/>
      <c r="S30" s="21"/>
      <c r="T30" s="21"/>
      <c r="U30" s="22"/>
    </row>
    <row r="31" spans="1:21" x14ac:dyDescent="0.25">
      <c r="I31" s="20"/>
      <c r="J31" s="21"/>
      <c r="K31" s="21"/>
      <c r="L31" s="21"/>
      <c r="M31" s="21"/>
      <c r="N31" s="21"/>
      <c r="O31" s="2" t="s">
        <v>158</v>
      </c>
      <c r="P31" s="21"/>
      <c r="Q31" s="21"/>
      <c r="R31" s="21"/>
      <c r="S31" s="21"/>
      <c r="T31" s="21"/>
      <c r="U31" s="22"/>
    </row>
    <row r="32" spans="1:21" x14ac:dyDescent="0.25">
      <c r="E32" t="s">
        <v>14</v>
      </c>
      <c r="I32" s="20"/>
      <c r="J32" s="76" t="s">
        <v>144</v>
      </c>
      <c r="K32" s="76"/>
      <c r="L32" s="76"/>
      <c r="M32" s="21"/>
      <c r="N32" s="21"/>
      <c r="O32" s="23" t="s">
        <v>146</v>
      </c>
      <c r="P32" s="21"/>
      <c r="Q32" s="21"/>
      <c r="R32" s="21"/>
      <c r="S32" s="21"/>
      <c r="T32" s="21"/>
      <c r="U32" s="22"/>
    </row>
    <row r="33" spans="1:21" x14ac:dyDescent="0.25">
      <c r="A33" s="68" t="s">
        <v>11</v>
      </c>
      <c r="B33" s="68"/>
      <c r="D33" t="s">
        <v>12</v>
      </c>
      <c r="E33">
        <f>(C7*C9)*K33</f>
        <v>766080</v>
      </c>
      <c r="F33">
        <f>E33/1000000</f>
        <v>0.76607999999999998</v>
      </c>
      <c r="G33" t="s">
        <v>13</v>
      </c>
      <c r="I33" s="20"/>
      <c r="J33" s="21" t="s">
        <v>12</v>
      </c>
      <c r="K33" s="33">
        <v>2</v>
      </c>
      <c r="L33" s="21"/>
      <c r="M33" s="21"/>
      <c r="N33" s="21"/>
      <c r="O33" s="21"/>
      <c r="P33" s="23" t="s">
        <v>148</v>
      </c>
      <c r="Q33" s="23" t="s">
        <v>26</v>
      </c>
      <c r="R33" s="21"/>
      <c r="S33" s="23" t="s">
        <v>152</v>
      </c>
      <c r="T33" s="23" t="s">
        <v>140</v>
      </c>
      <c r="U33" s="22"/>
    </row>
    <row r="34" spans="1:21" x14ac:dyDescent="0.25">
      <c r="D34" t="s">
        <v>4</v>
      </c>
      <c r="E34">
        <f>(C16*C17)*K34</f>
        <v>480960</v>
      </c>
      <c r="F34">
        <f t="shared" ref="F34:F38" si="1">E34/1000000</f>
        <v>0.48096</v>
      </c>
      <c r="G34" t="s">
        <v>13</v>
      </c>
      <c r="I34" s="20"/>
      <c r="J34" s="21" t="s">
        <v>4</v>
      </c>
      <c r="K34" s="33">
        <v>1</v>
      </c>
      <c r="L34" s="21"/>
      <c r="M34" s="21"/>
      <c r="N34" s="21"/>
      <c r="O34" s="38" t="s">
        <v>147</v>
      </c>
      <c r="P34" s="33">
        <v>200</v>
      </c>
      <c r="Q34" s="33">
        <v>300</v>
      </c>
      <c r="R34" s="21"/>
      <c r="S34" s="33">
        <v>0</v>
      </c>
      <c r="T34" s="21">
        <f>(P34*Q34)*S34</f>
        <v>0</v>
      </c>
      <c r="U34" s="22"/>
    </row>
    <row r="35" spans="1:21" x14ac:dyDescent="0.25">
      <c r="D35" t="s">
        <v>71</v>
      </c>
      <c r="E35">
        <f>(C11*C12)*K35</f>
        <v>344688</v>
      </c>
      <c r="F35">
        <f t="shared" si="1"/>
        <v>0.34468799999999999</v>
      </c>
      <c r="G35" t="s">
        <v>13</v>
      </c>
      <c r="I35" s="20"/>
      <c r="J35" s="21" t="s">
        <v>71</v>
      </c>
      <c r="K35" s="33">
        <v>1</v>
      </c>
      <c r="L35" s="21"/>
      <c r="M35" s="21"/>
      <c r="N35" s="21"/>
      <c r="O35" s="38" t="s">
        <v>149</v>
      </c>
      <c r="P35" s="33">
        <v>433</v>
      </c>
      <c r="Q35" s="33">
        <v>300</v>
      </c>
      <c r="R35" s="21"/>
      <c r="S35" s="33">
        <v>0</v>
      </c>
      <c r="T35" s="21">
        <f t="shared" ref="T35:T37" si="2">(P35*Q35)*S35</f>
        <v>0</v>
      </c>
      <c r="U35" s="22"/>
    </row>
    <row r="36" spans="1:21" x14ac:dyDescent="0.25">
      <c r="B36" s="3"/>
      <c r="D36" t="s">
        <v>40</v>
      </c>
      <c r="E36">
        <f>(C23*C24)*M2</f>
        <v>344688</v>
      </c>
      <c r="F36">
        <f t="shared" si="1"/>
        <v>0.34468799999999999</v>
      </c>
      <c r="G36" t="s">
        <v>13</v>
      </c>
      <c r="I36" s="20"/>
      <c r="J36" s="21" t="s">
        <v>145</v>
      </c>
      <c r="K36" s="24">
        <f>M2</f>
        <v>1</v>
      </c>
      <c r="L36" s="21"/>
      <c r="M36" s="21"/>
      <c r="N36" s="21"/>
      <c r="O36" s="38" t="s">
        <v>150</v>
      </c>
      <c r="P36" s="33">
        <v>223</v>
      </c>
      <c r="Q36" s="33">
        <v>300</v>
      </c>
      <c r="R36" s="21"/>
      <c r="S36" s="33">
        <v>0</v>
      </c>
      <c r="T36" s="21">
        <f t="shared" si="2"/>
        <v>0</v>
      </c>
      <c r="U36" s="22"/>
    </row>
    <row r="37" spans="1:21" x14ac:dyDescent="0.25">
      <c r="D37" t="s">
        <v>70</v>
      </c>
      <c r="E37">
        <f>(C28*C29)*K37</f>
        <v>53440</v>
      </c>
      <c r="F37">
        <f t="shared" si="1"/>
        <v>5.3440000000000001E-2</v>
      </c>
      <c r="G37" t="s">
        <v>13</v>
      </c>
      <c r="I37" s="20"/>
      <c r="J37" s="21" t="s">
        <v>136</v>
      </c>
      <c r="K37" s="33">
        <v>1</v>
      </c>
      <c r="L37" s="21"/>
      <c r="M37" s="21"/>
      <c r="N37" s="21"/>
      <c r="O37" s="38" t="s">
        <v>151</v>
      </c>
      <c r="P37" s="33">
        <v>200</v>
      </c>
      <c r="Q37" s="33">
        <v>300</v>
      </c>
      <c r="R37" s="21"/>
      <c r="S37" s="33">
        <v>0</v>
      </c>
      <c r="T37" s="21">
        <f t="shared" si="2"/>
        <v>0</v>
      </c>
      <c r="U37" s="22"/>
    </row>
    <row r="38" spans="1:21" x14ac:dyDescent="0.25">
      <c r="D38" t="s">
        <v>38</v>
      </c>
      <c r="E38">
        <f>SUM(T34:T37)</f>
        <v>0</v>
      </c>
      <c r="F38">
        <f t="shared" si="1"/>
        <v>0</v>
      </c>
      <c r="G38" t="s">
        <v>13</v>
      </c>
      <c r="I38" s="20"/>
      <c r="J38" s="21"/>
      <c r="K38" s="21"/>
      <c r="L38" s="21"/>
      <c r="M38" s="21"/>
      <c r="N38" s="21"/>
      <c r="O38" s="21"/>
      <c r="P38" s="21"/>
      <c r="Q38" s="21"/>
      <c r="R38" s="21"/>
      <c r="S38" s="21"/>
      <c r="T38" s="21"/>
      <c r="U38" s="22"/>
    </row>
    <row r="39" spans="1:21" x14ac:dyDescent="0.25">
      <c r="I39" s="20"/>
      <c r="J39" s="21"/>
      <c r="K39" s="21"/>
      <c r="L39" s="21"/>
      <c r="M39" s="21"/>
      <c r="N39" s="21"/>
      <c r="O39" s="29" t="s">
        <v>159</v>
      </c>
      <c r="P39" s="30">
        <v>0</v>
      </c>
      <c r="Q39" s="21" t="s">
        <v>6</v>
      </c>
      <c r="R39" s="21"/>
      <c r="S39" s="21"/>
      <c r="T39" s="21"/>
      <c r="U39" s="22"/>
    </row>
    <row r="40" spans="1:21" x14ac:dyDescent="0.25">
      <c r="I40" s="20"/>
      <c r="J40" s="21"/>
      <c r="K40" s="21"/>
      <c r="L40" s="21"/>
      <c r="M40" s="21"/>
      <c r="N40" s="21"/>
      <c r="O40" s="21"/>
      <c r="P40" s="21"/>
      <c r="Q40" s="21"/>
      <c r="R40" s="21"/>
      <c r="S40" s="21"/>
      <c r="T40" s="21"/>
      <c r="U40" s="22"/>
    </row>
    <row r="41" spans="1:21" ht="15.75" thickBot="1" x14ac:dyDescent="0.3">
      <c r="D41" t="s">
        <v>15</v>
      </c>
      <c r="E41">
        <f>C20*C21</f>
        <v>504000</v>
      </c>
      <c r="F41">
        <f>E41/1000000</f>
        <v>0.504</v>
      </c>
      <c r="G41" t="s">
        <v>13</v>
      </c>
      <c r="I41" s="25"/>
      <c r="J41" s="26"/>
      <c r="K41" s="26"/>
      <c r="L41" s="26"/>
      <c r="M41" s="26"/>
      <c r="N41" s="26"/>
      <c r="O41" s="26"/>
      <c r="P41" s="26"/>
      <c r="Q41" s="26"/>
      <c r="R41" s="26"/>
      <c r="S41" s="26"/>
      <c r="T41" s="26"/>
      <c r="U41" s="27"/>
    </row>
  </sheetData>
  <sheetProtection algorithmName="SHA-512" hashValue="GvVJi4w5m+mROpAzXA98600feB0Vo4+UnXqby9a3Ub3bL0S5sFiiichxSFGeIVQOctrF2P7Kce0g71I1Gyin1Q==" saltValue="inVbgtnXbyn/CAU5hgkwoQ==" spinCount="100000" sheet="1" objects="1" scenarios="1" formatCells="0" selectLockedCells="1"/>
  <mergeCells count="8">
    <mergeCell ref="P27:Q27"/>
    <mergeCell ref="A33:B33"/>
    <mergeCell ref="J32:L32"/>
    <mergeCell ref="A3:B3"/>
    <mergeCell ref="A4:B4"/>
    <mergeCell ref="T7:V7"/>
    <mergeCell ref="T13:V13"/>
    <mergeCell ref="P26:Q2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61DA8-0F55-49B9-8C79-8F380B758D1A}">
  <sheetPr codeName="Sheet11"/>
  <dimension ref="A1:Z41"/>
  <sheetViews>
    <sheetView workbookViewId="0">
      <selection sqref="A1:D1"/>
    </sheetView>
  </sheetViews>
  <sheetFormatPr defaultRowHeight="15" x14ac:dyDescent="0.25"/>
  <cols>
    <col min="15" max="15" width="14.42578125" bestFit="1" customWidth="1"/>
    <col min="21" max="21" width="9.85546875" bestFit="1" customWidth="1"/>
  </cols>
  <sheetData>
    <row r="1" spans="1:26" ht="15.75" thickBot="1" x14ac:dyDescent="0.3">
      <c r="A1" s="37" t="s">
        <v>80</v>
      </c>
      <c r="B1" s="37"/>
      <c r="C1" s="37"/>
      <c r="D1" s="37"/>
      <c r="H1" t="s">
        <v>6</v>
      </c>
      <c r="O1" t="s">
        <v>42</v>
      </c>
      <c r="P1" t="s">
        <v>26</v>
      </c>
      <c r="Q1" s="15">
        <f>Main!T23</f>
        <v>0</v>
      </c>
    </row>
    <row r="2" spans="1:26" ht="16.5" thickTop="1" thickBot="1" x14ac:dyDescent="0.3">
      <c r="F2" t="s">
        <v>7</v>
      </c>
      <c r="G2" t="s">
        <v>25</v>
      </c>
      <c r="H2" s="14">
        <f>Main!O23</f>
        <v>550</v>
      </c>
      <c r="L2" t="s">
        <v>39</v>
      </c>
      <c r="M2" s="14">
        <f>Main!L23</f>
        <v>1</v>
      </c>
      <c r="P2" t="s">
        <v>27</v>
      </c>
      <c r="Q2" s="15">
        <f>Main!U23</f>
        <v>0</v>
      </c>
    </row>
    <row r="3" spans="1:26" ht="16.5" thickTop="1" thickBot="1" x14ac:dyDescent="0.3">
      <c r="A3" s="68" t="s">
        <v>5</v>
      </c>
      <c r="B3" s="68"/>
      <c r="C3">
        <f>Main!B1</f>
        <v>16</v>
      </c>
      <c r="D3" t="s">
        <v>6</v>
      </c>
      <c r="G3" t="s">
        <v>26</v>
      </c>
      <c r="H3" s="14">
        <f>Main!P23</f>
        <v>700</v>
      </c>
    </row>
    <row r="4" spans="1:26" ht="16.5" thickTop="1" thickBot="1" x14ac:dyDescent="0.3">
      <c r="A4" s="68" t="s">
        <v>8</v>
      </c>
      <c r="B4" s="68"/>
      <c r="C4">
        <f>Main!B2</f>
        <v>18</v>
      </c>
      <c r="D4" t="s">
        <v>6</v>
      </c>
      <c r="G4" t="s">
        <v>27</v>
      </c>
      <c r="H4" s="14">
        <f>Main!Q23</f>
        <v>720</v>
      </c>
    </row>
    <row r="5" spans="1:26" ht="15.75" thickTop="1" x14ac:dyDescent="0.25">
      <c r="A5" s="16"/>
      <c r="B5" s="16"/>
    </row>
    <row r="6" spans="1:26" x14ac:dyDescent="0.25">
      <c r="A6" s="16"/>
      <c r="B6" s="16"/>
      <c r="D6" s="10" t="s">
        <v>156</v>
      </c>
      <c r="E6" s="10" t="s">
        <v>10</v>
      </c>
      <c r="G6" t="s">
        <v>16</v>
      </c>
    </row>
    <row r="7" spans="1:26" ht="15.75" thickBot="1" x14ac:dyDescent="0.3">
      <c r="A7" t="s">
        <v>0</v>
      </c>
      <c r="B7" t="s">
        <v>1</v>
      </c>
      <c r="C7">
        <f>H2-C4</f>
        <v>532</v>
      </c>
      <c r="G7" t="s">
        <v>17</v>
      </c>
      <c r="H7" s="6">
        <f>SUM(D7:D29)+P39</f>
        <v>2776</v>
      </c>
      <c r="I7">
        <f>H7/1000</f>
        <v>2.7759999999999998</v>
      </c>
      <c r="J7" t="s">
        <v>18</v>
      </c>
      <c r="Q7" t="s">
        <v>44</v>
      </c>
      <c r="R7" s="14">
        <f>Main!C23</f>
        <v>0</v>
      </c>
      <c r="T7" s="69" t="s">
        <v>20</v>
      </c>
      <c r="U7" s="69"/>
      <c r="V7" s="69"/>
      <c r="W7" t="s">
        <v>17</v>
      </c>
      <c r="X7" s="6">
        <f>SUM(F33:F40)*R7</f>
        <v>0</v>
      </c>
      <c r="Y7" t="s">
        <v>13</v>
      </c>
      <c r="Z7" t="s">
        <v>21</v>
      </c>
    </row>
    <row r="8" spans="1:26" ht="15.75" thickTop="1" x14ac:dyDescent="0.25">
      <c r="B8" t="s">
        <v>2</v>
      </c>
      <c r="C8" t="s">
        <v>9</v>
      </c>
      <c r="G8" t="s">
        <v>19</v>
      </c>
      <c r="H8" s="6">
        <f>(C20*E20)+(C21*E21)</f>
        <v>2840</v>
      </c>
      <c r="I8">
        <f>H8/1000</f>
        <v>2.84</v>
      </c>
      <c r="J8" t="s">
        <v>18</v>
      </c>
      <c r="T8" s="10"/>
      <c r="U8" s="10"/>
      <c r="V8" s="10"/>
      <c r="W8" t="s">
        <v>19</v>
      </c>
      <c r="X8" s="6">
        <f>SUM(F41)*R7</f>
        <v>0</v>
      </c>
      <c r="Y8" t="s">
        <v>13</v>
      </c>
    </row>
    <row r="9" spans="1:26" x14ac:dyDescent="0.25">
      <c r="B9" t="s">
        <v>3</v>
      </c>
      <c r="C9">
        <f>H4</f>
        <v>720</v>
      </c>
      <c r="D9">
        <f>(C9*E9)*K33</f>
        <v>1440</v>
      </c>
      <c r="E9">
        <v>1</v>
      </c>
      <c r="T9" s="10"/>
      <c r="U9" s="10"/>
      <c r="V9" s="10"/>
    </row>
    <row r="10" spans="1:26" x14ac:dyDescent="0.25">
      <c r="T10" s="10"/>
      <c r="U10" s="10" t="s">
        <v>22</v>
      </c>
      <c r="V10" s="10"/>
      <c r="W10" t="s">
        <v>17</v>
      </c>
      <c r="X10" s="6">
        <f>I7*R7</f>
        <v>0</v>
      </c>
    </row>
    <row r="11" spans="1:26" x14ac:dyDescent="0.25">
      <c r="A11" t="s">
        <v>71</v>
      </c>
      <c r="B11" t="s">
        <v>1</v>
      </c>
      <c r="C11">
        <f>H2-(C3+C4)</f>
        <v>516</v>
      </c>
      <c r="W11" t="s">
        <v>19</v>
      </c>
      <c r="X11" s="6">
        <f>I8*R7</f>
        <v>0</v>
      </c>
    </row>
    <row r="12" spans="1:26" x14ac:dyDescent="0.25">
      <c r="B12" t="s">
        <v>2</v>
      </c>
      <c r="C12">
        <f>H3-(C3*2)</f>
        <v>668</v>
      </c>
      <c r="D12">
        <f>(C12*E12)*K35</f>
        <v>668</v>
      </c>
      <c r="E12">
        <v>1</v>
      </c>
    </row>
    <row r="13" spans="1:26" x14ac:dyDescent="0.25">
      <c r="B13" t="s">
        <v>3</v>
      </c>
      <c r="C13" t="s">
        <v>9</v>
      </c>
      <c r="T13" s="69" t="s">
        <v>54</v>
      </c>
      <c r="U13" s="69"/>
      <c r="V13" s="69"/>
      <c r="W13" t="s">
        <v>55</v>
      </c>
      <c r="X13" s="6">
        <f>(R26*M26)*R7</f>
        <v>0</v>
      </c>
    </row>
    <row r="14" spans="1:26" x14ac:dyDescent="0.25">
      <c r="W14" t="s">
        <v>57</v>
      </c>
      <c r="X14" s="6">
        <f>(R27*M26)*R7</f>
        <v>0</v>
      </c>
    </row>
    <row r="15" spans="1:26" x14ac:dyDescent="0.25">
      <c r="A15" t="s">
        <v>4</v>
      </c>
      <c r="B15" t="s">
        <v>1</v>
      </c>
      <c r="C15" t="s">
        <v>9</v>
      </c>
      <c r="E15">
        <v>0</v>
      </c>
    </row>
    <row r="16" spans="1:26" x14ac:dyDescent="0.25">
      <c r="B16" t="s">
        <v>2</v>
      </c>
      <c r="C16">
        <f>H3-(C3*2)</f>
        <v>668</v>
      </c>
    </row>
    <row r="17" spans="1:21" x14ac:dyDescent="0.25">
      <c r="B17" t="s">
        <v>3</v>
      </c>
      <c r="C17">
        <f>H4</f>
        <v>720</v>
      </c>
    </row>
    <row r="19" spans="1:21" x14ac:dyDescent="0.25">
      <c r="A19" t="s">
        <v>15</v>
      </c>
      <c r="B19" t="s">
        <v>1</v>
      </c>
      <c r="C19" t="s">
        <v>9</v>
      </c>
    </row>
    <row r="20" spans="1:21" x14ac:dyDescent="0.25">
      <c r="B20" t="s">
        <v>2</v>
      </c>
      <c r="C20">
        <f>H3+Q1</f>
        <v>700</v>
      </c>
      <c r="E20">
        <f>2*M26</f>
        <v>2</v>
      </c>
    </row>
    <row r="21" spans="1:21" x14ac:dyDescent="0.25">
      <c r="B21" t="s">
        <v>3</v>
      </c>
      <c r="C21">
        <f>H4+Q2</f>
        <v>720</v>
      </c>
      <c r="E21">
        <f>2*M26</f>
        <v>2</v>
      </c>
    </row>
    <row r="22" spans="1:21" ht="15.75" thickBot="1" x14ac:dyDescent="0.3"/>
    <row r="23" spans="1:21" x14ac:dyDescent="0.25">
      <c r="A23" t="s">
        <v>40</v>
      </c>
      <c r="B23" t="s">
        <v>1</v>
      </c>
      <c r="C23">
        <f>C11</f>
        <v>516</v>
      </c>
      <c r="I23" s="17"/>
      <c r="J23" s="18"/>
      <c r="K23" s="18"/>
      <c r="L23" s="18"/>
      <c r="M23" s="18"/>
      <c r="N23" s="18"/>
      <c r="O23" s="18"/>
      <c r="P23" s="18"/>
      <c r="Q23" s="18"/>
      <c r="R23" s="18"/>
      <c r="S23" s="18"/>
      <c r="T23" s="18"/>
      <c r="U23" s="19"/>
    </row>
    <row r="24" spans="1:21" x14ac:dyDescent="0.25">
      <c r="B24" t="s">
        <v>2</v>
      </c>
      <c r="C24">
        <f>C16</f>
        <v>668</v>
      </c>
      <c r="E24">
        <v>1</v>
      </c>
      <c r="I24" s="20"/>
      <c r="J24" s="21"/>
      <c r="K24" s="21"/>
      <c r="L24" s="21"/>
      <c r="M24" s="21"/>
      <c r="N24" s="21"/>
      <c r="O24" s="21"/>
      <c r="P24" s="21"/>
      <c r="Q24" s="21"/>
      <c r="R24" s="21"/>
      <c r="S24" s="21"/>
      <c r="T24" s="21"/>
      <c r="U24" s="22"/>
    </row>
    <row r="25" spans="1:21" x14ac:dyDescent="0.25">
      <c r="B25" t="s">
        <v>3</v>
      </c>
      <c r="C25" t="str">
        <f t="shared" ref="C25" si="0">C13</f>
        <v>NA</v>
      </c>
      <c r="I25" s="20"/>
      <c r="J25" s="21"/>
      <c r="K25" s="21"/>
      <c r="L25" s="21"/>
      <c r="M25" s="21"/>
      <c r="N25" s="21"/>
      <c r="O25" s="21"/>
      <c r="P25" s="21"/>
      <c r="Q25" s="21"/>
      <c r="R25" s="21"/>
      <c r="S25" s="21"/>
      <c r="T25" s="21"/>
      <c r="U25" s="22"/>
    </row>
    <row r="26" spans="1:21" x14ac:dyDescent="0.25">
      <c r="I26" s="20"/>
      <c r="J26" s="21"/>
      <c r="L26" s="4" t="s">
        <v>37</v>
      </c>
      <c r="M26" s="30">
        <v>1</v>
      </c>
      <c r="N26" s="21"/>
      <c r="O26" s="21"/>
      <c r="P26" s="74" t="s">
        <v>56</v>
      </c>
      <c r="Q26" s="74"/>
      <c r="R26" s="30">
        <v>2</v>
      </c>
      <c r="S26" s="21"/>
      <c r="T26" s="21"/>
      <c r="U26" s="22"/>
    </row>
    <row r="27" spans="1:21" x14ac:dyDescent="0.25">
      <c r="A27" t="s">
        <v>70</v>
      </c>
      <c r="B27" t="s">
        <v>1</v>
      </c>
      <c r="C27" t="s">
        <v>9</v>
      </c>
      <c r="I27" s="20"/>
      <c r="J27" s="21"/>
      <c r="K27" s="21"/>
      <c r="L27" s="21"/>
      <c r="M27" s="21"/>
      <c r="N27" s="21"/>
      <c r="O27" s="21"/>
      <c r="P27" s="74" t="s">
        <v>58</v>
      </c>
      <c r="Q27" s="74"/>
      <c r="R27" s="30">
        <v>1</v>
      </c>
      <c r="S27" s="21"/>
      <c r="T27" s="21"/>
      <c r="U27" s="22"/>
    </row>
    <row r="28" spans="1:21" x14ac:dyDescent="0.25">
      <c r="B28" t="s">
        <v>2</v>
      </c>
      <c r="C28">
        <f>C12</f>
        <v>668</v>
      </c>
      <c r="D28">
        <f>(C28*E28)*K37</f>
        <v>668</v>
      </c>
      <c r="E28">
        <v>1</v>
      </c>
      <c r="I28" s="20"/>
      <c r="J28" s="21"/>
      <c r="K28" s="21"/>
      <c r="L28" s="21"/>
      <c r="M28" s="21"/>
      <c r="N28" s="21"/>
      <c r="O28" s="21"/>
      <c r="P28" s="21"/>
      <c r="Q28" s="21"/>
      <c r="R28" s="21"/>
      <c r="S28" s="21"/>
      <c r="T28" s="21"/>
      <c r="U28" s="22"/>
    </row>
    <row r="29" spans="1:21" x14ac:dyDescent="0.25">
      <c r="B29" t="s">
        <v>3</v>
      </c>
      <c r="C29">
        <v>80</v>
      </c>
      <c r="I29" s="20"/>
      <c r="J29" s="21"/>
      <c r="K29" s="21"/>
      <c r="L29" s="21"/>
      <c r="M29" s="21"/>
      <c r="N29" s="21"/>
      <c r="O29" s="21"/>
      <c r="P29" s="21"/>
      <c r="Q29" s="21"/>
      <c r="R29" s="21"/>
      <c r="S29" s="21"/>
      <c r="T29" s="21"/>
      <c r="U29" s="22"/>
    </row>
    <row r="30" spans="1:21" x14ac:dyDescent="0.25">
      <c r="I30" s="20"/>
      <c r="J30" s="21"/>
      <c r="K30" s="21"/>
      <c r="L30" s="21"/>
      <c r="M30" s="21"/>
      <c r="N30" s="21"/>
      <c r="O30" s="21"/>
      <c r="P30" s="21"/>
      <c r="Q30" s="21"/>
      <c r="R30" s="21"/>
      <c r="S30" s="21"/>
      <c r="T30" s="21"/>
      <c r="U30" s="22"/>
    </row>
    <row r="31" spans="1:21" x14ac:dyDescent="0.25">
      <c r="I31" s="20"/>
      <c r="J31" s="21"/>
      <c r="K31" s="21"/>
      <c r="L31" s="21"/>
      <c r="M31" s="21"/>
      <c r="N31" s="21"/>
      <c r="O31" s="2" t="s">
        <v>158</v>
      </c>
      <c r="P31" s="21"/>
      <c r="Q31" s="21"/>
      <c r="R31" s="21"/>
      <c r="S31" s="21"/>
      <c r="T31" s="21"/>
      <c r="U31" s="22"/>
    </row>
    <row r="32" spans="1:21" x14ac:dyDescent="0.25">
      <c r="E32" t="s">
        <v>14</v>
      </c>
      <c r="I32" s="20"/>
      <c r="J32" s="76" t="s">
        <v>144</v>
      </c>
      <c r="K32" s="76"/>
      <c r="L32" s="76"/>
      <c r="M32" s="21"/>
      <c r="N32" s="21"/>
      <c r="O32" s="23" t="s">
        <v>146</v>
      </c>
      <c r="P32" s="21"/>
      <c r="Q32" s="21"/>
      <c r="R32" s="21"/>
      <c r="S32" s="21"/>
      <c r="T32" s="21"/>
      <c r="U32" s="22"/>
    </row>
    <row r="33" spans="1:21" x14ac:dyDescent="0.25">
      <c r="A33" s="68" t="s">
        <v>11</v>
      </c>
      <c r="B33" s="68"/>
      <c r="D33" t="s">
        <v>12</v>
      </c>
      <c r="E33">
        <f>(C7*C9)*K33</f>
        <v>766080</v>
      </c>
      <c r="F33">
        <f>E33/1000000</f>
        <v>0.76607999999999998</v>
      </c>
      <c r="G33" t="s">
        <v>13</v>
      </c>
      <c r="I33" s="20"/>
      <c r="J33" s="21" t="s">
        <v>12</v>
      </c>
      <c r="K33" s="33">
        <v>2</v>
      </c>
      <c r="L33" s="21"/>
      <c r="M33" s="21"/>
      <c r="N33" s="21"/>
      <c r="O33" s="21"/>
      <c r="P33" s="23" t="s">
        <v>148</v>
      </c>
      <c r="Q33" s="23" t="s">
        <v>26</v>
      </c>
      <c r="R33" s="21"/>
      <c r="S33" s="23" t="s">
        <v>152</v>
      </c>
      <c r="T33" s="23" t="s">
        <v>140</v>
      </c>
      <c r="U33" s="22"/>
    </row>
    <row r="34" spans="1:21" x14ac:dyDescent="0.25">
      <c r="D34" t="s">
        <v>4</v>
      </c>
      <c r="E34">
        <f>(C16*C17)*K34</f>
        <v>480960</v>
      </c>
      <c r="F34">
        <f t="shared" ref="F34:F38" si="1">E34/1000000</f>
        <v>0.48096</v>
      </c>
      <c r="G34" t="s">
        <v>13</v>
      </c>
      <c r="I34" s="20"/>
      <c r="J34" s="21" t="s">
        <v>4</v>
      </c>
      <c r="K34" s="33">
        <v>1</v>
      </c>
      <c r="L34" s="21"/>
      <c r="M34" s="21"/>
      <c r="N34" s="21"/>
      <c r="O34" s="38" t="s">
        <v>147</v>
      </c>
      <c r="P34" s="33">
        <v>200</v>
      </c>
      <c r="Q34" s="33">
        <v>300</v>
      </c>
      <c r="R34" s="21"/>
      <c r="S34" s="33">
        <v>0</v>
      </c>
      <c r="T34" s="21">
        <f>(P34*Q34)*S34</f>
        <v>0</v>
      </c>
      <c r="U34" s="22"/>
    </row>
    <row r="35" spans="1:21" x14ac:dyDescent="0.25">
      <c r="D35" t="s">
        <v>71</v>
      </c>
      <c r="E35">
        <f>(C11*C12)*K35</f>
        <v>344688</v>
      </c>
      <c r="F35">
        <f t="shared" si="1"/>
        <v>0.34468799999999999</v>
      </c>
      <c r="G35" t="s">
        <v>13</v>
      </c>
      <c r="I35" s="20"/>
      <c r="J35" s="21" t="s">
        <v>71</v>
      </c>
      <c r="K35" s="33">
        <v>1</v>
      </c>
      <c r="L35" s="21"/>
      <c r="M35" s="21"/>
      <c r="N35" s="21"/>
      <c r="O35" s="38" t="s">
        <v>149</v>
      </c>
      <c r="P35" s="33">
        <v>433</v>
      </c>
      <c r="Q35" s="33">
        <v>300</v>
      </c>
      <c r="R35" s="21"/>
      <c r="S35" s="33">
        <v>0</v>
      </c>
      <c r="T35" s="21">
        <f t="shared" ref="T35:T37" si="2">(P35*Q35)*S35</f>
        <v>0</v>
      </c>
      <c r="U35" s="22"/>
    </row>
    <row r="36" spans="1:21" x14ac:dyDescent="0.25">
      <c r="B36" s="3"/>
      <c r="D36" t="s">
        <v>40</v>
      </c>
      <c r="E36">
        <f>(C23*C24)*M2</f>
        <v>344688</v>
      </c>
      <c r="F36">
        <f t="shared" si="1"/>
        <v>0.34468799999999999</v>
      </c>
      <c r="G36" t="s">
        <v>13</v>
      </c>
      <c r="I36" s="20"/>
      <c r="J36" s="21" t="s">
        <v>145</v>
      </c>
      <c r="K36" s="24">
        <f>M2</f>
        <v>1</v>
      </c>
      <c r="L36" s="21"/>
      <c r="M36" s="21"/>
      <c r="N36" s="21"/>
      <c r="O36" s="38" t="s">
        <v>150</v>
      </c>
      <c r="P36" s="33">
        <v>223</v>
      </c>
      <c r="Q36" s="33">
        <v>300</v>
      </c>
      <c r="R36" s="21"/>
      <c r="S36" s="33">
        <v>0</v>
      </c>
      <c r="T36" s="21">
        <f t="shared" si="2"/>
        <v>0</v>
      </c>
      <c r="U36" s="22"/>
    </row>
    <row r="37" spans="1:21" x14ac:dyDescent="0.25">
      <c r="D37" t="s">
        <v>70</v>
      </c>
      <c r="E37">
        <f>(C28*C29)*K37</f>
        <v>53440</v>
      </c>
      <c r="F37">
        <f t="shared" si="1"/>
        <v>5.3440000000000001E-2</v>
      </c>
      <c r="G37" t="s">
        <v>13</v>
      </c>
      <c r="I37" s="20"/>
      <c r="J37" s="21" t="s">
        <v>136</v>
      </c>
      <c r="K37" s="33">
        <v>1</v>
      </c>
      <c r="L37" s="21"/>
      <c r="M37" s="21"/>
      <c r="N37" s="21"/>
      <c r="O37" s="38" t="s">
        <v>151</v>
      </c>
      <c r="P37" s="33">
        <v>200</v>
      </c>
      <c r="Q37" s="33">
        <v>300</v>
      </c>
      <c r="R37" s="21"/>
      <c r="S37" s="33">
        <v>0</v>
      </c>
      <c r="T37" s="21">
        <f t="shared" si="2"/>
        <v>0</v>
      </c>
      <c r="U37" s="22"/>
    </row>
    <row r="38" spans="1:21" x14ac:dyDescent="0.25">
      <c r="D38" t="s">
        <v>38</v>
      </c>
      <c r="E38">
        <f>SUM(T34:T37)</f>
        <v>0</v>
      </c>
      <c r="F38">
        <f t="shared" si="1"/>
        <v>0</v>
      </c>
      <c r="G38" t="s">
        <v>13</v>
      </c>
      <c r="I38" s="20"/>
      <c r="J38" s="21"/>
      <c r="K38" s="21"/>
      <c r="L38" s="21"/>
      <c r="M38" s="21"/>
      <c r="N38" s="21"/>
      <c r="O38" s="21"/>
      <c r="P38" s="21"/>
      <c r="Q38" s="21"/>
      <c r="R38" s="21"/>
      <c r="S38" s="21"/>
      <c r="T38" s="21"/>
      <c r="U38" s="22"/>
    </row>
    <row r="39" spans="1:21" x14ac:dyDescent="0.25">
      <c r="I39" s="20"/>
      <c r="J39" s="21"/>
      <c r="K39" s="21"/>
      <c r="L39" s="21"/>
      <c r="M39" s="21"/>
      <c r="N39" s="21"/>
      <c r="O39" s="29" t="s">
        <v>159</v>
      </c>
      <c r="P39" s="30">
        <v>0</v>
      </c>
      <c r="Q39" s="21" t="s">
        <v>6</v>
      </c>
      <c r="R39" s="21"/>
      <c r="S39" s="21"/>
      <c r="T39" s="21"/>
      <c r="U39" s="22"/>
    </row>
    <row r="40" spans="1:21" x14ac:dyDescent="0.25">
      <c r="I40" s="20"/>
      <c r="J40" s="21"/>
      <c r="K40" s="21"/>
      <c r="L40" s="21"/>
      <c r="M40" s="21"/>
      <c r="N40" s="21"/>
      <c r="O40" s="21"/>
      <c r="P40" s="21"/>
      <c r="Q40" s="21"/>
      <c r="R40" s="21"/>
      <c r="S40" s="21"/>
      <c r="T40" s="21"/>
      <c r="U40" s="22"/>
    </row>
    <row r="41" spans="1:21" ht="15.75" thickBot="1" x14ac:dyDescent="0.3">
      <c r="D41" t="s">
        <v>15</v>
      </c>
      <c r="E41">
        <f>C20*C21</f>
        <v>504000</v>
      </c>
      <c r="F41">
        <f>E41/1000000</f>
        <v>0.504</v>
      </c>
      <c r="G41" t="s">
        <v>13</v>
      </c>
      <c r="I41" s="25"/>
      <c r="J41" s="26"/>
      <c r="K41" s="26"/>
      <c r="L41" s="26"/>
      <c r="M41" s="26"/>
      <c r="N41" s="26"/>
      <c r="O41" s="26"/>
      <c r="P41" s="26"/>
      <c r="Q41" s="26"/>
      <c r="R41" s="26"/>
      <c r="S41" s="26"/>
      <c r="T41" s="26"/>
      <c r="U41" s="27"/>
    </row>
  </sheetData>
  <sheetProtection algorithmName="SHA-512" hashValue="bXUE7iob6uKtb6wxQSndO9wN/D2oIlcP41bG3nd6aAH+rayIE8bBnld0yp0IcYbJVbgPzpv1D6BvREbwvUQrRA==" saltValue="nWT+kFBBwb4JRXXo+IRQMQ==" spinCount="100000" sheet="1" objects="1" scenarios="1" formatCells="0" selectLockedCells="1"/>
  <mergeCells count="8">
    <mergeCell ref="P27:Q27"/>
    <mergeCell ref="A33:B33"/>
    <mergeCell ref="J32:L32"/>
    <mergeCell ref="A3:B3"/>
    <mergeCell ref="A4:B4"/>
    <mergeCell ref="T7:V7"/>
    <mergeCell ref="T13:V13"/>
    <mergeCell ref="P26:Q2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29104-D037-4C3F-B7CB-8783D4ADF6FE}">
  <sheetPr codeName="Sheet12"/>
  <dimension ref="A1:Z41"/>
  <sheetViews>
    <sheetView workbookViewId="0"/>
  </sheetViews>
  <sheetFormatPr defaultRowHeight="15" x14ac:dyDescent="0.25"/>
  <cols>
    <col min="15" max="15" width="14.42578125" bestFit="1" customWidth="1"/>
    <col min="21" max="21" width="9.85546875" bestFit="1" customWidth="1"/>
  </cols>
  <sheetData>
    <row r="1" spans="1:26" ht="15.75" thickBot="1" x14ac:dyDescent="0.3">
      <c r="A1" s="37" t="s">
        <v>83</v>
      </c>
      <c r="B1" s="37"/>
      <c r="C1" s="37"/>
      <c r="D1" s="37"/>
      <c r="H1" t="s">
        <v>6</v>
      </c>
      <c r="O1" t="s">
        <v>42</v>
      </c>
      <c r="P1" t="s">
        <v>26</v>
      </c>
      <c r="Q1" s="15">
        <f>Main!T24</f>
        <v>0</v>
      </c>
    </row>
    <row r="2" spans="1:26" ht="16.5" thickTop="1" thickBot="1" x14ac:dyDescent="0.3">
      <c r="F2" t="s">
        <v>7</v>
      </c>
      <c r="G2" t="s">
        <v>25</v>
      </c>
      <c r="H2" s="14">
        <f>Main!O24</f>
        <v>550</v>
      </c>
      <c r="L2" t="s">
        <v>39</v>
      </c>
      <c r="M2" s="14">
        <f>Main!L24</f>
        <v>5</v>
      </c>
      <c r="P2" t="s">
        <v>27</v>
      </c>
      <c r="Q2" s="15">
        <f>Main!U24</f>
        <v>0</v>
      </c>
    </row>
    <row r="3" spans="1:26" ht="16.5" thickTop="1" thickBot="1" x14ac:dyDescent="0.3">
      <c r="A3" s="68" t="s">
        <v>5</v>
      </c>
      <c r="B3" s="68"/>
      <c r="C3">
        <f>Main!B1</f>
        <v>16</v>
      </c>
      <c r="D3" t="s">
        <v>6</v>
      </c>
      <c r="G3" t="s">
        <v>26</v>
      </c>
      <c r="H3" s="14">
        <f>Main!P24</f>
        <v>200</v>
      </c>
    </row>
    <row r="4" spans="1:26" ht="16.5" thickTop="1" thickBot="1" x14ac:dyDescent="0.3">
      <c r="A4" s="68" t="s">
        <v>8</v>
      </c>
      <c r="B4" s="68"/>
      <c r="C4">
        <f>Main!B2</f>
        <v>18</v>
      </c>
      <c r="D4" t="s">
        <v>6</v>
      </c>
      <c r="G4" t="s">
        <v>27</v>
      </c>
      <c r="H4" s="14">
        <f>Main!Q24</f>
        <v>720</v>
      </c>
    </row>
    <row r="5" spans="1:26" ht="15.75" thickTop="1" x14ac:dyDescent="0.25">
      <c r="A5" s="16"/>
      <c r="B5" s="16"/>
    </row>
    <row r="6" spans="1:26" x14ac:dyDescent="0.25">
      <c r="A6" s="16"/>
      <c r="B6" s="16"/>
      <c r="D6" s="10" t="s">
        <v>156</v>
      </c>
      <c r="E6" s="10" t="s">
        <v>10</v>
      </c>
      <c r="G6" t="s">
        <v>16</v>
      </c>
    </row>
    <row r="7" spans="1:26" ht="15.75" thickBot="1" x14ac:dyDescent="0.3">
      <c r="A7" t="s">
        <v>0</v>
      </c>
      <c r="B7" t="s">
        <v>1</v>
      </c>
      <c r="C7">
        <f>H2-C4</f>
        <v>532</v>
      </c>
      <c r="G7" t="s">
        <v>17</v>
      </c>
      <c r="H7" s="6">
        <f>SUM(D7:D29)+P39</f>
        <v>1776</v>
      </c>
      <c r="I7">
        <f>H7/1000</f>
        <v>1.776</v>
      </c>
      <c r="J7" t="s">
        <v>18</v>
      </c>
      <c r="Q7" t="s">
        <v>44</v>
      </c>
      <c r="R7" s="14">
        <f>Main!C24</f>
        <v>0</v>
      </c>
      <c r="T7" s="69" t="s">
        <v>20</v>
      </c>
      <c r="U7" s="69"/>
      <c r="V7" s="69"/>
      <c r="W7" t="s">
        <v>17</v>
      </c>
      <c r="X7" s="6">
        <f>SUM(F33:F40)*R7</f>
        <v>0</v>
      </c>
      <c r="Y7" t="s">
        <v>13</v>
      </c>
      <c r="Z7" t="s">
        <v>21</v>
      </c>
    </row>
    <row r="8" spans="1:26" ht="15.75" thickTop="1" x14ac:dyDescent="0.25">
      <c r="B8" t="s">
        <v>2</v>
      </c>
      <c r="C8" t="s">
        <v>9</v>
      </c>
      <c r="G8" t="s">
        <v>19</v>
      </c>
      <c r="H8" s="6">
        <f>(C20*E20)+(C21*E21)</f>
        <v>1840</v>
      </c>
      <c r="I8">
        <f>H8/1000</f>
        <v>1.84</v>
      </c>
      <c r="J8" t="s">
        <v>18</v>
      </c>
      <c r="T8" s="10"/>
      <c r="U8" s="10"/>
      <c r="V8" s="10"/>
      <c r="W8" t="s">
        <v>19</v>
      </c>
      <c r="X8" s="6">
        <f>SUM(F41)*R7</f>
        <v>0</v>
      </c>
      <c r="Y8" t="s">
        <v>13</v>
      </c>
    </row>
    <row r="9" spans="1:26" x14ac:dyDescent="0.25">
      <c r="B9" t="s">
        <v>3</v>
      </c>
      <c r="C9">
        <f>H4</f>
        <v>720</v>
      </c>
      <c r="D9">
        <f>(C9*E9)*K33</f>
        <v>1440</v>
      </c>
      <c r="E9">
        <v>1</v>
      </c>
      <c r="T9" s="10"/>
      <c r="U9" s="10"/>
      <c r="V9" s="10"/>
    </row>
    <row r="10" spans="1:26" x14ac:dyDescent="0.25">
      <c r="T10" s="10"/>
      <c r="U10" s="10" t="s">
        <v>22</v>
      </c>
      <c r="V10" s="10"/>
      <c r="W10" t="s">
        <v>17</v>
      </c>
      <c r="X10" s="6">
        <f>I7*R7</f>
        <v>0</v>
      </c>
    </row>
    <row r="11" spans="1:26" x14ac:dyDescent="0.25">
      <c r="A11" t="s">
        <v>71</v>
      </c>
      <c r="B11" t="s">
        <v>1</v>
      </c>
      <c r="C11">
        <f>H2-(C3+C4)</f>
        <v>516</v>
      </c>
      <c r="W11" t="s">
        <v>19</v>
      </c>
      <c r="X11" s="6">
        <f>I8*R7</f>
        <v>0</v>
      </c>
    </row>
    <row r="12" spans="1:26" x14ac:dyDescent="0.25">
      <c r="B12" t="s">
        <v>2</v>
      </c>
      <c r="C12">
        <f>H3-(C3*2)</f>
        <v>168</v>
      </c>
      <c r="D12">
        <f>(C12*E12)*K35</f>
        <v>168</v>
      </c>
      <c r="E12">
        <v>1</v>
      </c>
    </row>
    <row r="13" spans="1:26" x14ac:dyDescent="0.25">
      <c r="B13" t="s">
        <v>3</v>
      </c>
      <c r="C13" t="s">
        <v>9</v>
      </c>
      <c r="T13" s="69" t="s">
        <v>54</v>
      </c>
      <c r="U13" s="69"/>
      <c r="V13" s="69"/>
      <c r="W13" t="s">
        <v>55</v>
      </c>
      <c r="X13" s="6">
        <f>(R26*M26)*R7</f>
        <v>0</v>
      </c>
    </row>
    <row r="14" spans="1:26" x14ac:dyDescent="0.25">
      <c r="W14" t="s">
        <v>57</v>
      </c>
      <c r="X14" s="6">
        <f>(R27*M26)*R7</f>
        <v>0</v>
      </c>
    </row>
    <row r="15" spans="1:26" x14ac:dyDescent="0.25">
      <c r="A15" t="s">
        <v>4</v>
      </c>
      <c r="B15" t="s">
        <v>1</v>
      </c>
      <c r="C15" t="s">
        <v>9</v>
      </c>
      <c r="E15">
        <v>0</v>
      </c>
    </row>
    <row r="16" spans="1:26" x14ac:dyDescent="0.25">
      <c r="B16" t="s">
        <v>2</v>
      </c>
      <c r="C16">
        <f>H3-(C3*2)</f>
        <v>168</v>
      </c>
    </row>
    <row r="17" spans="1:21" x14ac:dyDescent="0.25">
      <c r="B17" t="s">
        <v>3</v>
      </c>
      <c r="C17">
        <f>H4</f>
        <v>720</v>
      </c>
    </row>
    <row r="19" spans="1:21" x14ac:dyDescent="0.25">
      <c r="A19" t="s">
        <v>15</v>
      </c>
      <c r="B19" t="s">
        <v>1</v>
      </c>
      <c r="C19" t="s">
        <v>9</v>
      </c>
    </row>
    <row r="20" spans="1:21" x14ac:dyDescent="0.25">
      <c r="B20" t="s">
        <v>2</v>
      </c>
      <c r="C20">
        <f>H3+Q1</f>
        <v>200</v>
      </c>
      <c r="E20">
        <f>2*M26</f>
        <v>2</v>
      </c>
    </row>
    <row r="21" spans="1:21" x14ac:dyDescent="0.25">
      <c r="B21" t="s">
        <v>3</v>
      </c>
      <c r="C21">
        <f>H4+Q2</f>
        <v>720</v>
      </c>
      <c r="E21">
        <f>2*M26</f>
        <v>2</v>
      </c>
    </row>
    <row r="22" spans="1:21" ht="15.75" thickBot="1" x14ac:dyDescent="0.3"/>
    <row r="23" spans="1:21" x14ac:dyDescent="0.25">
      <c r="A23" t="s">
        <v>40</v>
      </c>
      <c r="B23" t="s">
        <v>1</v>
      </c>
      <c r="C23">
        <f>C11</f>
        <v>516</v>
      </c>
      <c r="I23" s="17"/>
      <c r="J23" s="18"/>
      <c r="K23" s="18"/>
      <c r="L23" s="18"/>
      <c r="M23" s="18"/>
      <c r="N23" s="18"/>
      <c r="O23" s="18"/>
      <c r="P23" s="18"/>
      <c r="Q23" s="18"/>
      <c r="R23" s="18"/>
      <c r="S23" s="18"/>
      <c r="T23" s="18"/>
      <c r="U23" s="19"/>
    </row>
    <row r="24" spans="1:21" x14ac:dyDescent="0.25">
      <c r="B24" t="s">
        <v>2</v>
      </c>
      <c r="C24">
        <f>C16</f>
        <v>168</v>
      </c>
      <c r="E24">
        <v>1</v>
      </c>
      <c r="I24" s="20"/>
      <c r="J24" s="21"/>
      <c r="K24" s="21"/>
      <c r="L24" s="21"/>
      <c r="M24" s="21"/>
      <c r="N24" s="21"/>
      <c r="O24" s="21"/>
      <c r="P24" s="21"/>
      <c r="Q24" s="21"/>
      <c r="R24" s="21"/>
      <c r="S24" s="21"/>
      <c r="T24" s="21"/>
      <c r="U24" s="22"/>
    </row>
    <row r="25" spans="1:21" x14ac:dyDescent="0.25">
      <c r="B25" t="s">
        <v>3</v>
      </c>
      <c r="C25" t="str">
        <f t="shared" ref="C25" si="0">C13</f>
        <v>NA</v>
      </c>
      <c r="I25" s="20"/>
      <c r="J25" s="21"/>
      <c r="K25" s="21"/>
      <c r="L25" s="21"/>
      <c r="M25" s="21"/>
      <c r="N25" s="21"/>
      <c r="O25" s="21"/>
      <c r="P25" s="21"/>
      <c r="Q25" s="21"/>
      <c r="R25" s="21"/>
      <c r="S25" s="21"/>
      <c r="T25" s="21"/>
      <c r="U25" s="22"/>
    </row>
    <row r="26" spans="1:21" x14ac:dyDescent="0.25">
      <c r="I26" s="20"/>
      <c r="J26" s="21"/>
      <c r="L26" s="4" t="s">
        <v>37</v>
      </c>
      <c r="M26" s="30">
        <v>1</v>
      </c>
      <c r="N26" s="21"/>
      <c r="O26" s="21"/>
      <c r="P26" s="74" t="s">
        <v>56</v>
      </c>
      <c r="Q26" s="74"/>
      <c r="R26" s="30">
        <v>2</v>
      </c>
      <c r="S26" s="21"/>
      <c r="T26" s="21"/>
      <c r="U26" s="22"/>
    </row>
    <row r="27" spans="1:21" x14ac:dyDescent="0.25">
      <c r="A27" t="s">
        <v>70</v>
      </c>
      <c r="B27" t="s">
        <v>1</v>
      </c>
      <c r="C27" t="s">
        <v>9</v>
      </c>
      <c r="I27" s="20"/>
      <c r="J27" s="21"/>
      <c r="K27" s="21"/>
      <c r="L27" s="21"/>
      <c r="M27" s="21"/>
      <c r="N27" s="21"/>
      <c r="O27" s="21"/>
      <c r="P27" s="74" t="s">
        <v>58</v>
      </c>
      <c r="Q27" s="74"/>
      <c r="R27" s="30">
        <v>1</v>
      </c>
      <c r="S27" s="21"/>
      <c r="T27" s="21"/>
      <c r="U27" s="22"/>
    </row>
    <row r="28" spans="1:21" x14ac:dyDescent="0.25">
      <c r="B28" t="s">
        <v>2</v>
      </c>
      <c r="C28">
        <f>C12</f>
        <v>168</v>
      </c>
      <c r="D28">
        <f>(C28*E28)*K37</f>
        <v>168</v>
      </c>
      <c r="E28">
        <v>1</v>
      </c>
      <c r="I28" s="20"/>
      <c r="J28" s="21"/>
      <c r="K28" s="21"/>
      <c r="L28" s="21"/>
      <c r="M28" s="21"/>
      <c r="N28" s="21"/>
      <c r="O28" s="21"/>
      <c r="P28" s="21"/>
      <c r="Q28" s="21"/>
      <c r="R28" s="21"/>
      <c r="S28" s="21"/>
      <c r="T28" s="21"/>
      <c r="U28" s="22"/>
    </row>
    <row r="29" spans="1:21" x14ac:dyDescent="0.25">
      <c r="B29" t="s">
        <v>3</v>
      </c>
      <c r="C29">
        <v>80</v>
      </c>
      <c r="I29" s="20"/>
      <c r="J29" s="21"/>
      <c r="K29" s="21"/>
      <c r="L29" s="21"/>
      <c r="M29" s="21"/>
      <c r="N29" s="21"/>
      <c r="O29" s="21"/>
      <c r="P29" s="21"/>
      <c r="Q29" s="21"/>
      <c r="R29" s="21"/>
      <c r="S29" s="21"/>
      <c r="T29" s="21"/>
      <c r="U29" s="22"/>
    </row>
    <row r="30" spans="1:21" x14ac:dyDescent="0.25">
      <c r="I30" s="20"/>
      <c r="J30" s="21"/>
      <c r="K30" s="21"/>
      <c r="L30" s="21"/>
      <c r="M30" s="21"/>
      <c r="N30" s="21"/>
      <c r="O30" s="21"/>
      <c r="P30" s="21"/>
      <c r="Q30" s="21"/>
      <c r="R30" s="21"/>
      <c r="S30" s="21"/>
      <c r="T30" s="21"/>
      <c r="U30" s="22"/>
    </row>
    <row r="31" spans="1:21" x14ac:dyDescent="0.25">
      <c r="I31" s="20"/>
      <c r="J31" s="21"/>
      <c r="K31" s="21"/>
      <c r="L31" s="21"/>
      <c r="M31" s="21"/>
      <c r="N31" s="21"/>
      <c r="O31" s="2" t="s">
        <v>158</v>
      </c>
      <c r="P31" s="21"/>
      <c r="Q31" s="21"/>
      <c r="R31" s="21"/>
      <c r="S31" s="21"/>
      <c r="T31" s="21"/>
      <c r="U31" s="22"/>
    </row>
    <row r="32" spans="1:21" x14ac:dyDescent="0.25">
      <c r="E32" t="s">
        <v>14</v>
      </c>
      <c r="I32" s="20"/>
      <c r="J32" s="76" t="s">
        <v>144</v>
      </c>
      <c r="K32" s="76"/>
      <c r="L32" s="76"/>
      <c r="M32" s="21"/>
      <c r="N32" s="21"/>
      <c r="O32" s="23" t="s">
        <v>146</v>
      </c>
      <c r="P32" s="21"/>
      <c r="Q32" s="21"/>
      <c r="R32" s="21"/>
      <c r="S32" s="21"/>
      <c r="T32" s="21"/>
      <c r="U32" s="22"/>
    </row>
    <row r="33" spans="1:21" x14ac:dyDescent="0.25">
      <c r="A33" s="68" t="s">
        <v>11</v>
      </c>
      <c r="B33" s="68"/>
      <c r="D33" t="s">
        <v>12</v>
      </c>
      <c r="E33">
        <f>(C7*C9)*K33</f>
        <v>766080</v>
      </c>
      <c r="F33">
        <f>E33/1000000</f>
        <v>0.76607999999999998</v>
      </c>
      <c r="G33" t="s">
        <v>13</v>
      </c>
      <c r="I33" s="20"/>
      <c r="J33" s="21" t="s">
        <v>12</v>
      </c>
      <c r="K33" s="33">
        <v>2</v>
      </c>
      <c r="L33" s="21"/>
      <c r="M33" s="21"/>
      <c r="N33" s="21"/>
      <c r="O33" s="21"/>
      <c r="P33" s="23" t="s">
        <v>148</v>
      </c>
      <c r="Q33" s="23" t="s">
        <v>26</v>
      </c>
      <c r="R33" s="21"/>
      <c r="S33" s="23" t="s">
        <v>152</v>
      </c>
      <c r="T33" s="23" t="s">
        <v>140</v>
      </c>
      <c r="U33" s="22"/>
    </row>
    <row r="34" spans="1:21" x14ac:dyDescent="0.25">
      <c r="D34" t="s">
        <v>4</v>
      </c>
      <c r="E34">
        <f>(C16*C17)*K34</f>
        <v>120960</v>
      </c>
      <c r="F34">
        <f t="shared" ref="F34:F38" si="1">E34/1000000</f>
        <v>0.12096</v>
      </c>
      <c r="G34" t="s">
        <v>13</v>
      </c>
      <c r="I34" s="20"/>
      <c r="J34" s="21" t="s">
        <v>4</v>
      </c>
      <c r="K34" s="33">
        <v>1</v>
      </c>
      <c r="L34" s="21"/>
      <c r="M34" s="21"/>
      <c r="N34" s="21"/>
      <c r="O34" s="38" t="s">
        <v>147</v>
      </c>
      <c r="P34" s="33">
        <v>200</v>
      </c>
      <c r="Q34" s="33">
        <v>300</v>
      </c>
      <c r="R34" s="21"/>
      <c r="S34" s="33">
        <v>0</v>
      </c>
      <c r="T34" s="21">
        <f>(P34*Q34)*S34</f>
        <v>0</v>
      </c>
      <c r="U34" s="22"/>
    </row>
    <row r="35" spans="1:21" x14ac:dyDescent="0.25">
      <c r="D35" t="s">
        <v>71</v>
      </c>
      <c r="E35">
        <f>(C11*C12)*K35</f>
        <v>86688</v>
      </c>
      <c r="F35">
        <f t="shared" si="1"/>
        <v>8.6688000000000001E-2</v>
      </c>
      <c r="G35" t="s">
        <v>13</v>
      </c>
      <c r="I35" s="20"/>
      <c r="J35" s="21" t="s">
        <v>71</v>
      </c>
      <c r="K35" s="33">
        <v>1</v>
      </c>
      <c r="L35" s="21"/>
      <c r="M35" s="21"/>
      <c r="N35" s="21"/>
      <c r="O35" s="38" t="s">
        <v>149</v>
      </c>
      <c r="P35" s="33">
        <v>433</v>
      </c>
      <c r="Q35" s="33">
        <v>300</v>
      </c>
      <c r="R35" s="21"/>
      <c r="S35" s="33">
        <v>0</v>
      </c>
      <c r="T35" s="21">
        <f t="shared" ref="T35:T37" si="2">(P35*Q35)*S35</f>
        <v>0</v>
      </c>
      <c r="U35" s="22"/>
    </row>
    <row r="36" spans="1:21" x14ac:dyDescent="0.25">
      <c r="B36" s="3"/>
      <c r="D36" t="s">
        <v>40</v>
      </c>
      <c r="E36">
        <f>(C23*C24)*M2</f>
        <v>433440</v>
      </c>
      <c r="F36">
        <f t="shared" si="1"/>
        <v>0.43343999999999999</v>
      </c>
      <c r="G36" t="s">
        <v>13</v>
      </c>
      <c r="I36" s="20"/>
      <c r="J36" s="21" t="s">
        <v>145</v>
      </c>
      <c r="K36" s="24">
        <f>M2</f>
        <v>5</v>
      </c>
      <c r="L36" s="21"/>
      <c r="M36" s="21"/>
      <c r="N36" s="21"/>
      <c r="O36" s="38" t="s">
        <v>150</v>
      </c>
      <c r="P36" s="33">
        <v>223</v>
      </c>
      <c r="Q36" s="33">
        <v>300</v>
      </c>
      <c r="R36" s="21"/>
      <c r="S36" s="33">
        <v>0</v>
      </c>
      <c r="T36" s="21">
        <f t="shared" si="2"/>
        <v>0</v>
      </c>
      <c r="U36" s="22"/>
    </row>
    <row r="37" spans="1:21" x14ac:dyDescent="0.25">
      <c r="D37" t="s">
        <v>70</v>
      </c>
      <c r="E37">
        <f>(C28*C29)*K37</f>
        <v>13440</v>
      </c>
      <c r="F37">
        <f t="shared" si="1"/>
        <v>1.3440000000000001E-2</v>
      </c>
      <c r="G37" t="s">
        <v>13</v>
      </c>
      <c r="I37" s="20"/>
      <c r="J37" s="21" t="s">
        <v>136</v>
      </c>
      <c r="K37" s="33">
        <v>1</v>
      </c>
      <c r="L37" s="21"/>
      <c r="M37" s="21"/>
      <c r="N37" s="21"/>
      <c r="O37" s="38" t="s">
        <v>151</v>
      </c>
      <c r="P37" s="33">
        <v>200</v>
      </c>
      <c r="Q37" s="33">
        <v>300</v>
      </c>
      <c r="R37" s="21"/>
      <c r="S37" s="33">
        <v>0</v>
      </c>
      <c r="T37" s="21">
        <f t="shared" si="2"/>
        <v>0</v>
      </c>
      <c r="U37" s="22"/>
    </row>
    <row r="38" spans="1:21" x14ac:dyDescent="0.25">
      <c r="D38" t="s">
        <v>38</v>
      </c>
      <c r="E38">
        <f>SUM(T34:T37)</f>
        <v>0</v>
      </c>
      <c r="F38">
        <f t="shared" si="1"/>
        <v>0</v>
      </c>
      <c r="G38" t="s">
        <v>13</v>
      </c>
      <c r="I38" s="20"/>
      <c r="J38" s="21"/>
      <c r="K38" s="21"/>
      <c r="L38" s="21"/>
      <c r="M38" s="21"/>
      <c r="N38" s="21"/>
      <c r="O38" s="21"/>
      <c r="P38" s="21"/>
      <c r="Q38" s="21"/>
      <c r="R38" s="21"/>
      <c r="S38" s="21"/>
      <c r="T38" s="21"/>
      <c r="U38" s="22"/>
    </row>
    <row r="39" spans="1:21" x14ac:dyDescent="0.25">
      <c r="I39" s="20"/>
      <c r="J39" s="21"/>
      <c r="K39" s="21"/>
      <c r="L39" s="21"/>
      <c r="M39" s="21"/>
      <c r="N39" s="21"/>
      <c r="O39" s="29" t="s">
        <v>159</v>
      </c>
      <c r="P39" s="30">
        <v>0</v>
      </c>
      <c r="Q39" s="21" t="s">
        <v>6</v>
      </c>
      <c r="R39" s="21"/>
      <c r="S39" s="21"/>
      <c r="T39" s="21"/>
      <c r="U39" s="22"/>
    </row>
    <row r="40" spans="1:21" x14ac:dyDescent="0.25">
      <c r="I40" s="20"/>
      <c r="J40" s="21"/>
      <c r="K40" s="21"/>
      <c r="L40" s="21"/>
      <c r="M40" s="21"/>
      <c r="N40" s="21"/>
      <c r="O40" s="21"/>
      <c r="P40" s="21"/>
      <c r="Q40" s="21"/>
      <c r="R40" s="21"/>
      <c r="S40" s="21"/>
      <c r="T40" s="21"/>
      <c r="U40" s="22"/>
    </row>
    <row r="41" spans="1:21" ht="15.75" thickBot="1" x14ac:dyDescent="0.3">
      <c r="D41" t="s">
        <v>15</v>
      </c>
      <c r="E41">
        <f>C20*C21</f>
        <v>144000</v>
      </c>
      <c r="F41">
        <f>E41/1000000</f>
        <v>0.14399999999999999</v>
      </c>
      <c r="G41" t="s">
        <v>13</v>
      </c>
      <c r="I41" s="25"/>
      <c r="J41" s="26"/>
      <c r="K41" s="26"/>
      <c r="L41" s="26"/>
      <c r="M41" s="26"/>
      <c r="N41" s="26"/>
      <c r="O41" s="26"/>
      <c r="P41" s="26"/>
      <c r="Q41" s="26"/>
      <c r="R41" s="26"/>
      <c r="S41" s="26"/>
      <c r="T41" s="26"/>
      <c r="U41" s="27"/>
    </row>
  </sheetData>
  <sheetProtection algorithmName="SHA-512" hashValue="Bpp6bFKspoM4XvRqR3PQ2/QHQd9YnL9KzI9T5mHw/DFnPtkeTOIAeKqsSuMMGVu4oGjh1ACHz1N/SX9VQBUu5Q==" saltValue="8ay+j6ej9Ce0Nq6HqeEpKw==" spinCount="100000" sheet="1" objects="1" scenarios="1" formatCells="0" selectLockedCells="1"/>
  <mergeCells count="8">
    <mergeCell ref="P27:Q27"/>
    <mergeCell ref="A33:B33"/>
    <mergeCell ref="J32:L32"/>
    <mergeCell ref="A3:B3"/>
    <mergeCell ref="A4:B4"/>
    <mergeCell ref="T7:V7"/>
    <mergeCell ref="T13:V13"/>
    <mergeCell ref="P26:Q2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0574D-EBB9-4665-A061-6D4334DC0C88}">
  <sheetPr codeName="Sheet13"/>
  <dimension ref="A1:Z41"/>
  <sheetViews>
    <sheetView topLeftCell="A7" workbookViewId="0">
      <selection activeCell="O34" sqref="O34"/>
    </sheetView>
  </sheetViews>
  <sheetFormatPr defaultRowHeight="15" x14ac:dyDescent="0.25"/>
  <cols>
    <col min="15" max="15" width="14.42578125" bestFit="1" customWidth="1"/>
    <col min="21" max="21" width="9.85546875" bestFit="1" customWidth="1"/>
  </cols>
  <sheetData>
    <row r="1" spans="1:26" ht="15.75" thickBot="1" x14ac:dyDescent="0.3">
      <c r="A1" s="37" t="s">
        <v>85</v>
      </c>
      <c r="B1" s="37"/>
      <c r="C1" s="37"/>
      <c r="D1" s="37"/>
      <c r="H1" t="s">
        <v>6</v>
      </c>
      <c r="O1" t="s">
        <v>42</v>
      </c>
      <c r="P1" t="s">
        <v>26</v>
      </c>
      <c r="Q1" s="15">
        <f>Main!T25</f>
        <v>0</v>
      </c>
    </row>
    <row r="2" spans="1:26" ht="16.5" thickTop="1" thickBot="1" x14ac:dyDescent="0.3">
      <c r="F2" t="s">
        <v>7</v>
      </c>
      <c r="G2" t="s">
        <v>25</v>
      </c>
      <c r="H2" s="14">
        <f>Main!O25</f>
        <v>600</v>
      </c>
      <c r="L2" t="s">
        <v>39</v>
      </c>
      <c r="M2" s="14">
        <f>Main!L25</f>
        <v>0</v>
      </c>
      <c r="P2" t="s">
        <v>27</v>
      </c>
      <c r="Q2" s="15">
        <f>Main!U25</f>
        <v>0</v>
      </c>
    </row>
    <row r="3" spans="1:26" ht="16.5" thickTop="1" thickBot="1" x14ac:dyDescent="0.3">
      <c r="A3" s="68" t="s">
        <v>5</v>
      </c>
      <c r="B3" s="68"/>
      <c r="C3">
        <f>Main!B1</f>
        <v>16</v>
      </c>
      <c r="D3" t="s">
        <v>6</v>
      </c>
      <c r="G3" t="s">
        <v>26</v>
      </c>
      <c r="H3" s="14">
        <f>Main!P25</f>
        <v>600</v>
      </c>
    </row>
    <row r="4" spans="1:26" ht="16.5" thickTop="1" thickBot="1" x14ac:dyDescent="0.3">
      <c r="A4" s="68" t="s">
        <v>8</v>
      </c>
      <c r="B4" s="68"/>
      <c r="C4">
        <f>Main!B2</f>
        <v>18</v>
      </c>
      <c r="D4" t="s">
        <v>6</v>
      </c>
      <c r="G4" t="s">
        <v>27</v>
      </c>
      <c r="H4" s="14">
        <f>Main!Q25</f>
        <v>720</v>
      </c>
    </row>
    <row r="5" spans="1:26" ht="15.75" thickTop="1" x14ac:dyDescent="0.25">
      <c r="A5" s="16"/>
      <c r="B5" s="16"/>
    </row>
    <row r="6" spans="1:26" x14ac:dyDescent="0.25">
      <c r="A6" s="16"/>
      <c r="B6" s="16"/>
      <c r="D6" s="10" t="s">
        <v>156</v>
      </c>
      <c r="E6" s="10" t="s">
        <v>10</v>
      </c>
      <c r="G6" t="s">
        <v>16</v>
      </c>
    </row>
    <row r="7" spans="1:26" ht="15.75" thickBot="1" x14ac:dyDescent="0.3">
      <c r="A7" t="s">
        <v>0</v>
      </c>
      <c r="B7" t="s">
        <v>1</v>
      </c>
      <c r="C7">
        <f>H2-C4</f>
        <v>582</v>
      </c>
      <c r="G7" t="s">
        <v>17</v>
      </c>
      <c r="H7" s="6">
        <f>SUM(D7:D29)+P39</f>
        <v>8828</v>
      </c>
      <c r="I7">
        <f>H7/1000</f>
        <v>8.8279999999999994</v>
      </c>
      <c r="J7" t="s">
        <v>18</v>
      </c>
      <c r="Q7" t="s">
        <v>44</v>
      </c>
      <c r="R7" s="14">
        <f>Main!C25</f>
        <v>1</v>
      </c>
      <c r="T7" s="69" t="s">
        <v>20</v>
      </c>
      <c r="U7" s="69"/>
      <c r="V7" s="69"/>
      <c r="W7" t="s">
        <v>17</v>
      </c>
      <c r="X7" s="6">
        <f>SUM(F33:F40)*R7</f>
        <v>2.8789600000000002</v>
      </c>
      <c r="Y7" t="s">
        <v>13</v>
      </c>
      <c r="Z7" t="s">
        <v>21</v>
      </c>
    </row>
    <row r="8" spans="1:26" ht="15.75" thickTop="1" x14ac:dyDescent="0.25">
      <c r="B8" t="s">
        <v>2</v>
      </c>
      <c r="C8" t="s">
        <v>9</v>
      </c>
      <c r="G8" t="s">
        <v>19</v>
      </c>
      <c r="H8" s="6">
        <f>(C20*E20)+(C21*E21)</f>
        <v>7920</v>
      </c>
      <c r="I8">
        <f>H8/1000</f>
        <v>7.92</v>
      </c>
      <c r="J8" t="s">
        <v>18</v>
      </c>
      <c r="T8" s="10"/>
      <c r="U8" s="10"/>
      <c r="V8" s="10"/>
      <c r="W8" t="s">
        <v>19</v>
      </c>
      <c r="X8" s="6">
        <f>SUM(F41)*R7</f>
        <v>0.432</v>
      </c>
      <c r="Y8" t="s">
        <v>13</v>
      </c>
    </row>
    <row r="9" spans="1:26" x14ac:dyDescent="0.25">
      <c r="B9" t="s">
        <v>3</v>
      </c>
      <c r="C9">
        <f>H4</f>
        <v>720</v>
      </c>
      <c r="D9">
        <f>(C9*E9)*K33</f>
        <v>1440</v>
      </c>
      <c r="E9">
        <v>1</v>
      </c>
      <c r="T9" s="10"/>
      <c r="U9" s="10"/>
      <c r="V9" s="10"/>
    </row>
    <row r="10" spans="1:26" x14ac:dyDescent="0.25">
      <c r="T10" s="10"/>
      <c r="U10" s="10" t="s">
        <v>22</v>
      </c>
      <c r="V10" s="10"/>
      <c r="W10" t="s">
        <v>17</v>
      </c>
      <c r="X10" s="6">
        <f>I7*R7</f>
        <v>8.8279999999999994</v>
      </c>
    </row>
    <row r="11" spans="1:26" x14ac:dyDescent="0.25">
      <c r="A11" t="s">
        <v>71</v>
      </c>
      <c r="B11" t="s">
        <v>1</v>
      </c>
      <c r="C11">
        <f>H2-(C3+C4)</f>
        <v>566</v>
      </c>
      <c r="W11" t="s">
        <v>19</v>
      </c>
      <c r="X11" s="6">
        <f>I8*R7</f>
        <v>7.92</v>
      </c>
    </row>
    <row r="12" spans="1:26" x14ac:dyDescent="0.25">
      <c r="B12" t="s">
        <v>2</v>
      </c>
      <c r="C12">
        <f>H3-(C3*2)</f>
        <v>568</v>
      </c>
      <c r="D12">
        <f>(C12*E12)*K35</f>
        <v>568</v>
      </c>
      <c r="E12">
        <v>1</v>
      </c>
    </row>
    <row r="13" spans="1:26" x14ac:dyDescent="0.25">
      <c r="B13" t="s">
        <v>3</v>
      </c>
      <c r="C13" t="s">
        <v>9</v>
      </c>
      <c r="T13" s="69" t="s">
        <v>54</v>
      </c>
      <c r="U13" s="69"/>
      <c r="V13" s="69"/>
      <c r="W13" t="s">
        <v>55</v>
      </c>
      <c r="X13" s="6">
        <f>(R26*M26)*R7</f>
        <v>6</v>
      </c>
    </row>
    <row r="14" spans="1:26" x14ac:dyDescent="0.25">
      <c r="W14" t="s">
        <v>57</v>
      </c>
      <c r="X14" s="6">
        <f>(R27*M26)*R7</f>
        <v>3</v>
      </c>
    </row>
    <row r="15" spans="1:26" x14ac:dyDescent="0.25">
      <c r="A15" t="s">
        <v>4</v>
      </c>
      <c r="B15" t="s">
        <v>1</v>
      </c>
      <c r="C15" t="s">
        <v>9</v>
      </c>
      <c r="E15">
        <v>0</v>
      </c>
    </row>
    <row r="16" spans="1:26" x14ac:dyDescent="0.25">
      <c r="B16" t="s">
        <v>2</v>
      </c>
      <c r="C16">
        <f>H3-(C3*2)</f>
        <v>568</v>
      </c>
    </row>
    <row r="17" spans="1:21" x14ac:dyDescent="0.25">
      <c r="B17" t="s">
        <v>3</v>
      </c>
      <c r="C17">
        <f>H4</f>
        <v>720</v>
      </c>
    </row>
    <row r="19" spans="1:21" x14ac:dyDescent="0.25">
      <c r="A19" t="s">
        <v>15</v>
      </c>
      <c r="B19" t="s">
        <v>1</v>
      </c>
      <c r="C19" t="s">
        <v>9</v>
      </c>
    </row>
    <row r="20" spans="1:21" x14ac:dyDescent="0.25">
      <c r="B20" t="s">
        <v>2</v>
      </c>
      <c r="C20">
        <f>H3+Q1</f>
        <v>600</v>
      </c>
      <c r="E20">
        <f>2*M26</f>
        <v>6</v>
      </c>
    </row>
    <row r="21" spans="1:21" x14ac:dyDescent="0.25">
      <c r="B21" t="s">
        <v>3</v>
      </c>
      <c r="C21">
        <f>H4+Q2</f>
        <v>720</v>
      </c>
      <c r="E21">
        <f>2*M26</f>
        <v>6</v>
      </c>
    </row>
    <row r="22" spans="1:21" ht="15.75" thickBot="1" x14ac:dyDescent="0.3"/>
    <row r="23" spans="1:21" x14ac:dyDescent="0.25">
      <c r="A23" t="s">
        <v>40</v>
      </c>
      <c r="B23" t="s">
        <v>1</v>
      </c>
      <c r="C23">
        <f>C11</f>
        <v>566</v>
      </c>
      <c r="I23" s="17"/>
      <c r="J23" s="18"/>
      <c r="K23" s="18"/>
      <c r="L23" s="18"/>
      <c r="M23" s="18"/>
      <c r="N23" s="18"/>
      <c r="O23" s="18"/>
      <c r="P23" s="18"/>
      <c r="Q23" s="18"/>
      <c r="R23" s="18"/>
      <c r="S23" s="18"/>
      <c r="T23" s="18"/>
      <c r="U23" s="19"/>
    </row>
    <row r="24" spans="1:21" x14ac:dyDescent="0.25">
      <c r="B24" t="s">
        <v>2</v>
      </c>
      <c r="C24">
        <f>C16</f>
        <v>568</v>
      </c>
      <c r="E24">
        <v>1</v>
      </c>
      <c r="I24" s="20"/>
      <c r="J24" s="21"/>
      <c r="K24" s="21"/>
      <c r="L24" s="21"/>
      <c r="M24" s="21"/>
      <c r="N24" s="21"/>
      <c r="O24" s="21"/>
      <c r="P24" s="21"/>
      <c r="Q24" s="21"/>
      <c r="R24" s="21"/>
      <c r="S24" s="21"/>
      <c r="T24" s="21"/>
      <c r="U24" s="22"/>
    </row>
    <row r="25" spans="1:21" x14ac:dyDescent="0.25">
      <c r="B25" t="s">
        <v>3</v>
      </c>
      <c r="C25" t="str">
        <f t="shared" ref="C25" si="0">C13</f>
        <v>NA</v>
      </c>
      <c r="I25" s="20"/>
      <c r="J25" s="21"/>
      <c r="K25" s="21"/>
      <c r="L25" s="21"/>
      <c r="M25" s="21"/>
      <c r="N25" s="21"/>
      <c r="O25" s="21"/>
      <c r="P25" s="21"/>
      <c r="Q25" s="21"/>
      <c r="R25" s="21"/>
      <c r="S25" s="21"/>
      <c r="T25" s="21"/>
      <c r="U25" s="22"/>
    </row>
    <row r="26" spans="1:21" x14ac:dyDescent="0.25">
      <c r="I26" s="20"/>
      <c r="J26" s="21"/>
      <c r="L26" s="4" t="s">
        <v>37</v>
      </c>
      <c r="M26" s="30">
        <v>3</v>
      </c>
      <c r="N26" s="21"/>
      <c r="O26" s="21"/>
      <c r="P26" s="74" t="s">
        <v>56</v>
      </c>
      <c r="Q26" s="74"/>
      <c r="R26" s="30">
        <v>2</v>
      </c>
      <c r="S26" s="21"/>
      <c r="T26" s="21"/>
      <c r="U26" s="22"/>
    </row>
    <row r="27" spans="1:21" x14ac:dyDescent="0.25">
      <c r="A27" t="s">
        <v>70</v>
      </c>
      <c r="B27" t="s">
        <v>1</v>
      </c>
      <c r="C27" t="s">
        <v>9</v>
      </c>
      <c r="I27" s="20"/>
      <c r="J27" s="21"/>
      <c r="K27" s="21"/>
      <c r="L27" s="21"/>
      <c r="M27" s="21"/>
      <c r="N27" s="21"/>
      <c r="O27" s="21"/>
      <c r="P27" s="74" t="s">
        <v>58</v>
      </c>
      <c r="Q27" s="74"/>
      <c r="R27" s="30">
        <v>1</v>
      </c>
      <c r="S27" s="21"/>
      <c r="T27" s="21"/>
      <c r="U27" s="22"/>
    </row>
    <row r="28" spans="1:21" x14ac:dyDescent="0.25">
      <c r="B28" t="s">
        <v>2</v>
      </c>
      <c r="C28">
        <f>C12</f>
        <v>568</v>
      </c>
      <c r="D28">
        <f>(C28*E28)*K37</f>
        <v>568</v>
      </c>
      <c r="E28">
        <v>1</v>
      </c>
      <c r="I28" s="20"/>
      <c r="J28" s="21"/>
      <c r="K28" s="21"/>
      <c r="L28" s="21"/>
      <c r="M28" s="21"/>
      <c r="N28" s="21"/>
      <c r="O28" s="21"/>
      <c r="P28" s="21"/>
      <c r="Q28" s="21"/>
      <c r="R28" s="21"/>
      <c r="S28" s="21"/>
      <c r="T28" s="21"/>
      <c r="U28" s="22"/>
    </row>
    <row r="29" spans="1:21" x14ac:dyDescent="0.25">
      <c r="B29" t="s">
        <v>3</v>
      </c>
      <c r="C29">
        <v>80</v>
      </c>
      <c r="I29" s="20"/>
      <c r="J29" s="21"/>
      <c r="K29" s="21"/>
      <c r="L29" s="21"/>
      <c r="M29" s="21"/>
      <c r="N29" s="21"/>
      <c r="O29" s="21"/>
      <c r="P29" s="21"/>
      <c r="Q29" s="21"/>
      <c r="R29" s="21"/>
      <c r="S29" s="21"/>
      <c r="T29" s="21"/>
      <c r="U29" s="22"/>
    </row>
    <row r="30" spans="1:21" x14ac:dyDescent="0.25">
      <c r="I30" s="20"/>
      <c r="J30" s="21"/>
      <c r="K30" s="21"/>
      <c r="L30" s="21"/>
      <c r="M30" s="21"/>
      <c r="N30" s="21"/>
      <c r="O30" s="21"/>
      <c r="P30" s="21"/>
      <c r="Q30" s="21"/>
      <c r="R30" s="21"/>
      <c r="S30" s="21"/>
      <c r="T30" s="21"/>
      <c r="U30" s="22"/>
    </row>
    <row r="31" spans="1:21" x14ac:dyDescent="0.25">
      <c r="I31" s="20"/>
      <c r="J31" s="21"/>
      <c r="K31" s="21"/>
      <c r="L31" s="21"/>
      <c r="M31" s="21"/>
      <c r="N31" s="21"/>
      <c r="O31" s="2" t="s">
        <v>158</v>
      </c>
      <c r="P31" s="21"/>
      <c r="Q31" s="21"/>
      <c r="R31" s="21"/>
      <c r="S31" s="21"/>
      <c r="T31" s="21"/>
      <c r="U31" s="22"/>
    </row>
    <row r="32" spans="1:21" x14ac:dyDescent="0.25">
      <c r="E32" t="s">
        <v>14</v>
      </c>
      <c r="I32" s="20"/>
      <c r="J32" s="76" t="s">
        <v>144</v>
      </c>
      <c r="K32" s="76"/>
      <c r="L32" s="76"/>
      <c r="M32" s="21"/>
      <c r="N32" s="21"/>
      <c r="O32" s="23" t="s">
        <v>146</v>
      </c>
      <c r="P32" s="21"/>
      <c r="Q32" s="21"/>
      <c r="R32" s="21"/>
      <c r="S32" s="21"/>
      <c r="T32" s="21"/>
      <c r="U32" s="22"/>
    </row>
    <row r="33" spans="1:21" x14ac:dyDescent="0.25">
      <c r="A33" s="68" t="s">
        <v>11</v>
      </c>
      <c r="B33" s="68"/>
      <c r="D33" t="s">
        <v>12</v>
      </c>
      <c r="E33">
        <f>(C7*C9)*K33</f>
        <v>838080</v>
      </c>
      <c r="F33">
        <f>E33/1000000</f>
        <v>0.83808000000000005</v>
      </c>
      <c r="G33" t="s">
        <v>13</v>
      </c>
      <c r="I33" s="20"/>
      <c r="J33" s="21" t="s">
        <v>12</v>
      </c>
      <c r="K33" s="33">
        <v>2</v>
      </c>
      <c r="L33" s="21"/>
      <c r="M33" s="21"/>
      <c r="N33" s="21"/>
      <c r="O33" s="21"/>
      <c r="P33" s="23" t="s">
        <v>148</v>
      </c>
      <c r="Q33" s="23" t="s">
        <v>26</v>
      </c>
      <c r="R33" s="21"/>
      <c r="S33" s="23" t="s">
        <v>152</v>
      </c>
      <c r="T33" s="23" t="s">
        <v>140</v>
      </c>
      <c r="U33" s="22"/>
    </row>
    <row r="34" spans="1:21" x14ac:dyDescent="0.25">
      <c r="D34" t="s">
        <v>4</v>
      </c>
      <c r="E34">
        <f>(C16*C17)*K34</f>
        <v>408960</v>
      </c>
      <c r="F34">
        <f t="shared" ref="F34:F38" si="1">E34/1000000</f>
        <v>0.40895999999999999</v>
      </c>
      <c r="G34" t="s">
        <v>13</v>
      </c>
      <c r="I34" s="20"/>
      <c r="J34" s="21" t="s">
        <v>4</v>
      </c>
      <c r="K34" s="33">
        <v>1</v>
      </c>
      <c r="L34" s="21"/>
      <c r="M34" s="21"/>
      <c r="N34" s="21"/>
      <c r="O34" s="38" t="s">
        <v>12</v>
      </c>
      <c r="P34" s="33">
        <f>(C7-C3)-20</f>
        <v>546</v>
      </c>
      <c r="Q34" s="33">
        <v>80</v>
      </c>
      <c r="R34" s="21"/>
      <c r="S34" s="33">
        <f>2*M26</f>
        <v>6</v>
      </c>
      <c r="T34" s="21">
        <f>(P34*Q34)*S34</f>
        <v>262080</v>
      </c>
      <c r="U34" s="22"/>
    </row>
    <row r="35" spans="1:21" x14ac:dyDescent="0.25">
      <c r="D35" t="s">
        <v>71</v>
      </c>
      <c r="E35">
        <f>(C11*C12)*K35</f>
        <v>321488</v>
      </c>
      <c r="F35">
        <f t="shared" si="1"/>
        <v>0.321488</v>
      </c>
      <c r="G35" t="s">
        <v>13</v>
      </c>
      <c r="I35" s="20"/>
      <c r="J35" s="21" t="s">
        <v>71</v>
      </c>
      <c r="K35" s="33">
        <v>1</v>
      </c>
      <c r="L35" s="21"/>
      <c r="M35" s="21"/>
      <c r="N35" s="21"/>
      <c r="O35" s="38" t="s">
        <v>187</v>
      </c>
      <c r="P35" s="33">
        <f>C16-(40+(C3*2))</f>
        <v>496</v>
      </c>
      <c r="Q35" s="33">
        <v>80</v>
      </c>
      <c r="R35" s="21"/>
      <c r="S35" s="33">
        <f>2*M26</f>
        <v>6</v>
      </c>
      <c r="T35" s="21">
        <f t="shared" ref="T35:T37" si="2">(P35*Q35)*S35</f>
        <v>238080</v>
      </c>
      <c r="U35" s="22"/>
    </row>
    <row r="36" spans="1:21" x14ac:dyDescent="0.25">
      <c r="B36" s="3"/>
      <c r="D36" t="s">
        <v>40</v>
      </c>
      <c r="E36">
        <f>(C23*C24)*M2</f>
        <v>0</v>
      </c>
      <c r="F36">
        <f t="shared" si="1"/>
        <v>0</v>
      </c>
      <c r="G36" t="s">
        <v>13</v>
      </c>
      <c r="I36" s="20"/>
      <c r="J36" s="21" t="s">
        <v>145</v>
      </c>
      <c r="K36" s="24">
        <f>M2</f>
        <v>0</v>
      </c>
      <c r="L36" s="21"/>
      <c r="M36" s="21"/>
      <c r="N36" s="21"/>
      <c r="O36" s="38" t="s">
        <v>71</v>
      </c>
      <c r="P36" s="33">
        <f>P35</f>
        <v>496</v>
      </c>
      <c r="Q36" s="33">
        <f>P34-(C3*2)</f>
        <v>514</v>
      </c>
      <c r="R36" s="21"/>
      <c r="S36" s="33">
        <f>1*M26</f>
        <v>3</v>
      </c>
      <c r="T36" s="21">
        <f t="shared" si="2"/>
        <v>764832</v>
      </c>
      <c r="U36" s="22"/>
    </row>
    <row r="37" spans="1:21" x14ac:dyDescent="0.25">
      <c r="D37" t="s">
        <v>70</v>
      </c>
      <c r="E37">
        <f>(C28*C29)*K37</f>
        <v>45440</v>
      </c>
      <c r="F37">
        <f t="shared" si="1"/>
        <v>4.5440000000000001E-2</v>
      </c>
      <c r="G37" t="s">
        <v>13</v>
      </c>
      <c r="I37" s="20"/>
      <c r="J37" s="21" t="s">
        <v>136</v>
      </c>
      <c r="K37" s="33">
        <v>1</v>
      </c>
      <c r="L37" s="21"/>
      <c r="M37" s="21"/>
      <c r="N37" s="21"/>
      <c r="O37" s="38" t="s">
        <v>151</v>
      </c>
      <c r="P37" s="33">
        <v>0</v>
      </c>
      <c r="Q37" s="33">
        <v>0</v>
      </c>
      <c r="R37" s="21"/>
      <c r="S37" s="33">
        <v>0</v>
      </c>
      <c r="T37" s="21">
        <f t="shared" si="2"/>
        <v>0</v>
      </c>
      <c r="U37" s="22"/>
    </row>
    <row r="38" spans="1:21" x14ac:dyDescent="0.25">
      <c r="D38" t="s">
        <v>38</v>
      </c>
      <c r="E38">
        <f>SUM(T34:T37)</f>
        <v>1264992</v>
      </c>
      <c r="F38">
        <f t="shared" si="1"/>
        <v>1.2649919999999999</v>
      </c>
      <c r="G38" t="s">
        <v>13</v>
      </c>
      <c r="I38" s="20"/>
      <c r="J38" s="21"/>
      <c r="K38" s="21"/>
      <c r="L38" s="21"/>
      <c r="M38" s="21"/>
      <c r="N38" s="21"/>
      <c r="O38" s="21"/>
      <c r="P38" s="21"/>
      <c r="Q38" s="21"/>
      <c r="R38" s="21"/>
      <c r="S38" s="21"/>
      <c r="T38" s="21"/>
      <c r="U38" s="22"/>
    </row>
    <row r="39" spans="1:21" x14ac:dyDescent="0.25">
      <c r="I39" s="20"/>
      <c r="J39" s="21"/>
      <c r="K39" s="21"/>
      <c r="L39" s="21"/>
      <c r="M39" s="21"/>
      <c r="N39" s="21"/>
      <c r="O39" s="29" t="s">
        <v>159</v>
      </c>
      <c r="P39" s="30">
        <f>(P35*S35)+(P34*S34)</f>
        <v>6252</v>
      </c>
      <c r="Q39" s="21" t="s">
        <v>6</v>
      </c>
      <c r="R39" s="21"/>
      <c r="S39" s="21"/>
      <c r="T39" s="21"/>
      <c r="U39" s="22"/>
    </row>
    <row r="40" spans="1:21" x14ac:dyDescent="0.25">
      <c r="I40" s="20"/>
      <c r="J40" s="21"/>
      <c r="K40" s="21"/>
      <c r="L40" s="21"/>
      <c r="M40" s="21"/>
      <c r="N40" s="21"/>
      <c r="O40" s="21"/>
      <c r="P40" s="21"/>
      <c r="Q40" s="21"/>
      <c r="R40" s="21"/>
      <c r="S40" s="21"/>
      <c r="T40" s="21"/>
      <c r="U40" s="22"/>
    </row>
    <row r="41" spans="1:21" ht="15.75" thickBot="1" x14ac:dyDescent="0.3">
      <c r="D41" t="s">
        <v>15</v>
      </c>
      <c r="E41">
        <f>C20*C21</f>
        <v>432000</v>
      </c>
      <c r="F41">
        <f>E41/1000000</f>
        <v>0.432</v>
      </c>
      <c r="G41" t="s">
        <v>13</v>
      </c>
      <c r="I41" s="25"/>
      <c r="J41" s="26"/>
      <c r="K41" s="26"/>
      <c r="L41" s="26"/>
      <c r="M41" s="26"/>
      <c r="N41" s="26"/>
      <c r="O41" s="26"/>
      <c r="P41" s="26"/>
      <c r="Q41" s="26"/>
      <c r="R41" s="26"/>
      <c r="S41" s="26"/>
      <c r="T41" s="26"/>
      <c r="U41" s="27"/>
    </row>
  </sheetData>
  <sheetProtection algorithmName="SHA-512" hashValue="eIhVcMpmcZWWHcqxDzaG0iuuFZigDBezAPRGfApKJE1zwjvv2I+IygyHUUxPPVxrEBwAR5MD4FUxEvZT51D/4A==" saltValue="yfcmVWfofiW2bRmAoJugjw==" spinCount="100000" sheet="1" objects="1" scenarios="1" formatCells="0" selectLockedCells="1"/>
  <mergeCells count="8">
    <mergeCell ref="P27:Q27"/>
    <mergeCell ref="A33:B33"/>
    <mergeCell ref="J32:L32"/>
    <mergeCell ref="A3:B3"/>
    <mergeCell ref="A4:B4"/>
    <mergeCell ref="T7:V7"/>
    <mergeCell ref="T13:V13"/>
    <mergeCell ref="P26:Q2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8060C-337C-4A41-977B-48A095DBDDEC}">
  <sheetPr codeName="Sheet14"/>
  <dimension ref="A1:Z41"/>
  <sheetViews>
    <sheetView workbookViewId="0">
      <selection activeCell="K37" sqref="K37"/>
    </sheetView>
  </sheetViews>
  <sheetFormatPr defaultRowHeight="15" x14ac:dyDescent="0.25"/>
  <cols>
    <col min="15" max="15" width="14.42578125" bestFit="1" customWidth="1"/>
    <col min="21" max="21" width="9.85546875" bestFit="1" customWidth="1"/>
  </cols>
  <sheetData>
    <row r="1" spans="1:26" ht="15.75" thickBot="1" x14ac:dyDescent="0.3">
      <c r="A1" s="37" t="s">
        <v>153</v>
      </c>
      <c r="B1" s="37"/>
      <c r="C1" s="37"/>
      <c r="D1" s="37"/>
      <c r="H1" t="s">
        <v>6</v>
      </c>
      <c r="O1" t="s">
        <v>42</v>
      </c>
      <c r="P1" t="s">
        <v>26</v>
      </c>
      <c r="Q1" s="15">
        <f>Main!T26</f>
        <v>0</v>
      </c>
    </row>
    <row r="2" spans="1:26" ht="16.5" thickTop="1" thickBot="1" x14ac:dyDescent="0.3">
      <c r="F2" t="s">
        <v>7</v>
      </c>
      <c r="G2" t="s">
        <v>25</v>
      </c>
      <c r="H2" s="14">
        <f>Main!O26</f>
        <v>550</v>
      </c>
      <c r="L2" t="s">
        <v>39</v>
      </c>
      <c r="M2" s="14">
        <f>Main!L26</f>
        <v>1</v>
      </c>
      <c r="P2" t="s">
        <v>27</v>
      </c>
      <c r="Q2" s="15">
        <f>Main!U26</f>
        <v>0</v>
      </c>
    </row>
    <row r="3" spans="1:26" ht="16.5" thickTop="1" thickBot="1" x14ac:dyDescent="0.3">
      <c r="A3" s="68" t="s">
        <v>5</v>
      </c>
      <c r="B3" s="68"/>
      <c r="C3">
        <f>Main!B1</f>
        <v>16</v>
      </c>
      <c r="D3" t="s">
        <v>6</v>
      </c>
      <c r="G3" t="s">
        <v>26</v>
      </c>
      <c r="H3" s="14">
        <f>Main!P26</f>
        <v>700</v>
      </c>
    </row>
    <row r="4" spans="1:26" ht="16.5" thickTop="1" thickBot="1" x14ac:dyDescent="0.3">
      <c r="A4" s="68" t="s">
        <v>8</v>
      </c>
      <c r="B4" s="68"/>
      <c r="C4">
        <f>Main!B2</f>
        <v>18</v>
      </c>
      <c r="D4" t="s">
        <v>6</v>
      </c>
      <c r="G4" t="s">
        <v>27</v>
      </c>
      <c r="H4" s="14">
        <f>Main!Q26</f>
        <v>720</v>
      </c>
    </row>
    <row r="5" spans="1:26" ht="15.75" thickTop="1" x14ac:dyDescent="0.25">
      <c r="A5" s="16"/>
      <c r="B5" s="16"/>
    </row>
    <row r="6" spans="1:26" x14ac:dyDescent="0.25">
      <c r="A6" s="16"/>
      <c r="B6" s="16"/>
      <c r="D6" s="10" t="s">
        <v>156</v>
      </c>
      <c r="E6" s="10" t="s">
        <v>10</v>
      </c>
      <c r="G6" t="s">
        <v>16</v>
      </c>
    </row>
    <row r="7" spans="1:26" ht="15.75" thickBot="1" x14ac:dyDescent="0.3">
      <c r="A7" t="s">
        <v>0</v>
      </c>
      <c r="B7" t="s">
        <v>1</v>
      </c>
      <c r="C7">
        <f>H2-C4</f>
        <v>532</v>
      </c>
      <c r="G7" t="s">
        <v>17</v>
      </c>
      <c r="H7" s="6">
        <f>SUM(D7:D29)+P39</f>
        <v>2776</v>
      </c>
      <c r="I7">
        <f>H7/1000</f>
        <v>2.7759999999999998</v>
      </c>
      <c r="J7" t="s">
        <v>18</v>
      </c>
      <c r="Q7" t="s">
        <v>44</v>
      </c>
      <c r="R7" s="14">
        <f>Main!C26</f>
        <v>0</v>
      </c>
      <c r="T7" s="69" t="s">
        <v>20</v>
      </c>
      <c r="U7" s="69"/>
      <c r="V7" s="69"/>
      <c r="W7" t="s">
        <v>17</v>
      </c>
      <c r="X7" s="6">
        <f>SUM(F33:F40)*R7</f>
        <v>0</v>
      </c>
      <c r="Y7" t="s">
        <v>13</v>
      </c>
      <c r="Z7" t="s">
        <v>21</v>
      </c>
    </row>
    <row r="8" spans="1:26" ht="15.75" thickTop="1" x14ac:dyDescent="0.25">
      <c r="B8" t="s">
        <v>2</v>
      </c>
      <c r="C8" t="s">
        <v>9</v>
      </c>
      <c r="G8" t="s">
        <v>19</v>
      </c>
      <c r="H8" s="6">
        <f>(C20*E20)+(C21*E21)</f>
        <v>2840</v>
      </c>
      <c r="I8">
        <f>H8/1000</f>
        <v>2.84</v>
      </c>
      <c r="J8" t="s">
        <v>18</v>
      </c>
      <c r="T8" s="10"/>
      <c r="U8" s="10"/>
      <c r="V8" s="10"/>
      <c r="W8" t="s">
        <v>19</v>
      </c>
      <c r="X8" s="6">
        <f>SUM(F41)*R7</f>
        <v>0</v>
      </c>
      <c r="Y8" t="s">
        <v>13</v>
      </c>
    </row>
    <row r="9" spans="1:26" x14ac:dyDescent="0.25">
      <c r="B9" t="s">
        <v>3</v>
      </c>
      <c r="C9">
        <f>H4</f>
        <v>720</v>
      </c>
      <c r="D9">
        <f>(C9*E9)*K33</f>
        <v>1440</v>
      </c>
      <c r="E9">
        <v>1</v>
      </c>
      <c r="T9" s="10"/>
      <c r="U9" s="10"/>
      <c r="V9" s="10"/>
    </row>
    <row r="10" spans="1:26" x14ac:dyDescent="0.25">
      <c r="T10" s="10"/>
      <c r="U10" s="10" t="s">
        <v>22</v>
      </c>
      <c r="V10" s="10"/>
      <c r="W10" t="s">
        <v>17</v>
      </c>
      <c r="X10" s="6">
        <f>I7*R7</f>
        <v>0</v>
      </c>
    </row>
    <row r="11" spans="1:26" x14ac:dyDescent="0.25">
      <c r="A11" t="s">
        <v>71</v>
      </c>
      <c r="B11" t="s">
        <v>1</v>
      </c>
      <c r="C11">
        <f>H2-(C3+C4)</f>
        <v>516</v>
      </c>
      <c r="W11" t="s">
        <v>19</v>
      </c>
      <c r="X11" s="6">
        <f>I8*R7</f>
        <v>0</v>
      </c>
    </row>
    <row r="12" spans="1:26" x14ac:dyDescent="0.25">
      <c r="B12" t="s">
        <v>2</v>
      </c>
      <c r="C12">
        <f>H3-(C3*2)</f>
        <v>668</v>
      </c>
      <c r="D12">
        <f>(C12*E12)*K35</f>
        <v>668</v>
      </c>
      <c r="E12">
        <v>1</v>
      </c>
    </row>
    <row r="13" spans="1:26" x14ac:dyDescent="0.25">
      <c r="B13" t="s">
        <v>3</v>
      </c>
      <c r="C13" t="s">
        <v>9</v>
      </c>
      <c r="T13" s="69" t="s">
        <v>54</v>
      </c>
      <c r="U13" s="69"/>
      <c r="V13" s="69"/>
      <c r="W13" t="s">
        <v>55</v>
      </c>
      <c r="X13" s="6">
        <f>(R26*M26)*R7</f>
        <v>0</v>
      </c>
    </row>
    <row r="14" spans="1:26" x14ac:dyDescent="0.25">
      <c r="W14" t="s">
        <v>57</v>
      </c>
      <c r="X14" s="6">
        <f>(R27*M26)*R7</f>
        <v>0</v>
      </c>
    </row>
    <row r="15" spans="1:26" x14ac:dyDescent="0.25">
      <c r="A15" t="s">
        <v>4</v>
      </c>
      <c r="B15" t="s">
        <v>1</v>
      </c>
      <c r="C15" t="s">
        <v>9</v>
      </c>
      <c r="E15">
        <v>0</v>
      </c>
    </row>
    <row r="16" spans="1:26" x14ac:dyDescent="0.25">
      <c r="B16" t="s">
        <v>2</v>
      </c>
      <c r="C16">
        <f>H3-(C3*2)</f>
        <v>668</v>
      </c>
    </row>
    <row r="17" spans="1:21" x14ac:dyDescent="0.25">
      <c r="B17" t="s">
        <v>3</v>
      </c>
      <c r="C17">
        <f>H4</f>
        <v>720</v>
      </c>
    </row>
    <row r="19" spans="1:21" x14ac:dyDescent="0.25">
      <c r="A19" t="s">
        <v>15</v>
      </c>
      <c r="B19" t="s">
        <v>1</v>
      </c>
      <c r="C19" t="s">
        <v>9</v>
      </c>
    </row>
    <row r="20" spans="1:21" x14ac:dyDescent="0.25">
      <c r="B20" t="s">
        <v>2</v>
      </c>
      <c r="C20">
        <f>H3+Q1</f>
        <v>700</v>
      </c>
      <c r="E20">
        <f>2*M26</f>
        <v>2</v>
      </c>
    </row>
    <row r="21" spans="1:21" x14ac:dyDescent="0.25">
      <c r="B21" t="s">
        <v>3</v>
      </c>
      <c r="C21">
        <f>H4+Q2</f>
        <v>720</v>
      </c>
      <c r="E21">
        <f>2*M26</f>
        <v>2</v>
      </c>
    </row>
    <row r="22" spans="1:21" ht="15.75" thickBot="1" x14ac:dyDescent="0.3"/>
    <row r="23" spans="1:21" x14ac:dyDescent="0.25">
      <c r="A23" t="s">
        <v>40</v>
      </c>
      <c r="B23" t="s">
        <v>1</v>
      </c>
      <c r="C23">
        <f>C11</f>
        <v>516</v>
      </c>
      <c r="I23" s="17"/>
      <c r="J23" s="18"/>
      <c r="K23" s="18"/>
      <c r="L23" s="18"/>
      <c r="M23" s="18"/>
      <c r="N23" s="18"/>
      <c r="O23" s="18"/>
      <c r="P23" s="18"/>
      <c r="Q23" s="18"/>
      <c r="R23" s="18"/>
      <c r="S23" s="18"/>
      <c r="T23" s="18"/>
      <c r="U23" s="19"/>
    </row>
    <row r="24" spans="1:21" x14ac:dyDescent="0.25">
      <c r="B24" t="s">
        <v>2</v>
      </c>
      <c r="C24">
        <f>C16</f>
        <v>668</v>
      </c>
      <c r="E24">
        <v>1</v>
      </c>
      <c r="I24" s="20"/>
      <c r="J24" s="21"/>
      <c r="K24" s="21"/>
      <c r="L24" s="21"/>
      <c r="M24" s="21"/>
      <c r="N24" s="21"/>
      <c r="O24" s="21"/>
      <c r="P24" s="21"/>
      <c r="Q24" s="21"/>
      <c r="R24" s="21"/>
      <c r="S24" s="21"/>
      <c r="T24" s="21"/>
      <c r="U24" s="22"/>
    </row>
    <row r="25" spans="1:21" x14ac:dyDescent="0.25">
      <c r="B25" t="s">
        <v>3</v>
      </c>
      <c r="C25" t="str">
        <f t="shared" ref="C25" si="0">C13</f>
        <v>NA</v>
      </c>
      <c r="I25" s="20"/>
      <c r="J25" s="21"/>
      <c r="K25" s="21"/>
      <c r="L25" s="21"/>
      <c r="M25" s="21"/>
      <c r="N25" s="21"/>
      <c r="O25" s="21"/>
      <c r="P25" s="21"/>
      <c r="Q25" s="21"/>
      <c r="R25" s="21"/>
      <c r="S25" s="21"/>
      <c r="T25" s="21"/>
      <c r="U25" s="22"/>
    </row>
    <row r="26" spans="1:21" x14ac:dyDescent="0.25">
      <c r="I26" s="20"/>
      <c r="J26" s="21"/>
      <c r="L26" s="4" t="s">
        <v>37</v>
      </c>
      <c r="M26" s="30">
        <v>1</v>
      </c>
      <c r="N26" s="21"/>
      <c r="O26" s="21"/>
      <c r="P26" s="74" t="s">
        <v>56</v>
      </c>
      <c r="Q26" s="74"/>
      <c r="R26" s="30">
        <v>2</v>
      </c>
      <c r="S26" s="21"/>
      <c r="T26" s="21"/>
      <c r="U26" s="22"/>
    </row>
    <row r="27" spans="1:21" x14ac:dyDescent="0.25">
      <c r="A27" t="s">
        <v>70</v>
      </c>
      <c r="B27" t="s">
        <v>1</v>
      </c>
      <c r="C27" t="s">
        <v>9</v>
      </c>
      <c r="I27" s="20"/>
      <c r="J27" s="21"/>
      <c r="K27" s="21"/>
      <c r="L27" s="21"/>
      <c r="M27" s="21"/>
      <c r="N27" s="21"/>
      <c r="O27" s="21"/>
      <c r="P27" s="74" t="s">
        <v>58</v>
      </c>
      <c r="Q27" s="74"/>
      <c r="R27" s="30">
        <v>1</v>
      </c>
      <c r="S27" s="21"/>
      <c r="T27" s="21"/>
      <c r="U27" s="22"/>
    </row>
    <row r="28" spans="1:21" x14ac:dyDescent="0.25">
      <c r="B28" t="s">
        <v>2</v>
      </c>
      <c r="C28">
        <f>C12</f>
        <v>668</v>
      </c>
      <c r="D28">
        <f>(C28*E28)*K37</f>
        <v>668</v>
      </c>
      <c r="E28">
        <v>1</v>
      </c>
      <c r="I28" s="20"/>
      <c r="J28" s="21"/>
      <c r="K28" s="21"/>
      <c r="L28" s="21"/>
      <c r="M28" s="21"/>
      <c r="N28" s="21"/>
      <c r="O28" s="21"/>
      <c r="P28" s="21"/>
      <c r="Q28" s="21"/>
      <c r="R28" s="21"/>
      <c r="S28" s="21"/>
      <c r="T28" s="21"/>
      <c r="U28" s="22"/>
    </row>
    <row r="29" spans="1:21" x14ac:dyDescent="0.25">
      <c r="B29" t="s">
        <v>3</v>
      </c>
      <c r="C29">
        <v>80</v>
      </c>
      <c r="I29" s="20"/>
      <c r="J29" s="21"/>
      <c r="K29" s="21"/>
      <c r="L29" s="21"/>
      <c r="M29" s="21"/>
      <c r="N29" s="21"/>
      <c r="O29" s="21"/>
      <c r="P29" s="21"/>
      <c r="Q29" s="21"/>
      <c r="R29" s="21"/>
      <c r="S29" s="21"/>
      <c r="T29" s="21"/>
      <c r="U29" s="22"/>
    </row>
    <row r="30" spans="1:21" x14ac:dyDescent="0.25">
      <c r="I30" s="20"/>
      <c r="J30" s="21"/>
      <c r="K30" s="21"/>
      <c r="L30" s="21"/>
      <c r="M30" s="21"/>
      <c r="N30" s="21"/>
      <c r="O30" s="21"/>
      <c r="P30" s="21"/>
      <c r="Q30" s="21"/>
      <c r="R30" s="21"/>
      <c r="S30" s="21"/>
      <c r="T30" s="21"/>
      <c r="U30" s="22"/>
    </row>
    <row r="31" spans="1:21" x14ac:dyDescent="0.25">
      <c r="I31" s="20"/>
      <c r="J31" s="21"/>
      <c r="K31" s="21"/>
      <c r="L31" s="21"/>
      <c r="M31" s="21"/>
      <c r="N31" s="21"/>
      <c r="O31" s="2" t="s">
        <v>158</v>
      </c>
      <c r="P31" s="21"/>
      <c r="Q31" s="21"/>
      <c r="R31" s="21"/>
      <c r="S31" s="21"/>
      <c r="T31" s="21"/>
      <c r="U31" s="22"/>
    </row>
    <row r="32" spans="1:21" x14ac:dyDescent="0.25">
      <c r="E32" t="s">
        <v>14</v>
      </c>
      <c r="I32" s="20"/>
      <c r="J32" s="76" t="s">
        <v>144</v>
      </c>
      <c r="K32" s="76"/>
      <c r="L32" s="76"/>
      <c r="M32" s="21"/>
      <c r="N32" s="21"/>
      <c r="O32" s="23" t="s">
        <v>146</v>
      </c>
      <c r="P32" s="21"/>
      <c r="Q32" s="21"/>
      <c r="R32" s="21"/>
      <c r="S32" s="21"/>
      <c r="T32" s="21"/>
      <c r="U32" s="22"/>
    </row>
    <row r="33" spans="1:21" x14ac:dyDescent="0.25">
      <c r="A33" s="68" t="s">
        <v>11</v>
      </c>
      <c r="B33" s="68"/>
      <c r="D33" t="s">
        <v>12</v>
      </c>
      <c r="E33">
        <f>(C7*C9)*K33</f>
        <v>766080</v>
      </c>
      <c r="F33">
        <f>E33/1000000</f>
        <v>0.76607999999999998</v>
      </c>
      <c r="G33" t="s">
        <v>13</v>
      </c>
      <c r="I33" s="20"/>
      <c r="J33" s="21" t="s">
        <v>12</v>
      </c>
      <c r="K33" s="33">
        <v>2</v>
      </c>
      <c r="L33" s="21"/>
      <c r="M33" s="21"/>
      <c r="N33" s="21"/>
      <c r="O33" s="21"/>
      <c r="P33" s="23" t="s">
        <v>148</v>
      </c>
      <c r="Q33" s="23" t="s">
        <v>26</v>
      </c>
      <c r="R33" s="21"/>
      <c r="S33" s="23" t="s">
        <v>152</v>
      </c>
      <c r="T33" s="23" t="s">
        <v>140</v>
      </c>
      <c r="U33" s="22"/>
    </row>
    <row r="34" spans="1:21" x14ac:dyDescent="0.25">
      <c r="D34" t="s">
        <v>4</v>
      </c>
      <c r="E34">
        <f>(C16*C17)*K34</f>
        <v>480960</v>
      </c>
      <c r="F34">
        <f t="shared" ref="F34:F38" si="1">E34/1000000</f>
        <v>0.48096</v>
      </c>
      <c r="G34" t="s">
        <v>13</v>
      </c>
      <c r="I34" s="20"/>
      <c r="J34" s="21" t="s">
        <v>4</v>
      </c>
      <c r="K34" s="33">
        <v>1</v>
      </c>
      <c r="L34" s="21"/>
      <c r="M34" s="21"/>
      <c r="N34" s="21"/>
      <c r="O34" s="38" t="s">
        <v>147</v>
      </c>
      <c r="P34" s="33">
        <v>200</v>
      </c>
      <c r="Q34" s="33">
        <v>300</v>
      </c>
      <c r="R34" s="21"/>
      <c r="S34" s="33">
        <v>0</v>
      </c>
      <c r="T34" s="21">
        <f>(P34*Q34)*S34</f>
        <v>0</v>
      </c>
      <c r="U34" s="22"/>
    </row>
    <row r="35" spans="1:21" x14ac:dyDescent="0.25">
      <c r="D35" t="s">
        <v>71</v>
      </c>
      <c r="E35">
        <f>(C11*C12)*K35</f>
        <v>344688</v>
      </c>
      <c r="F35">
        <f t="shared" si="1"/>
        <v>0.34468799999999999</v>
      </c>
      <c r="G35" t="s">
        <v>13</v>
      </c>
      <c r="I35" s="20"/>
      <c r="J35" s="21" t="s">
        <v>71</v>
      </c>
      <c r="K35" s="33">
        <v>1</v>
      </c>
      <c r="L35" s="21"/>
      <c r="M35" s="21"/>
      <c r="N35" s="21"/>
      <c r="O35" s="38" t="s">
        <v>149</v>
      </c>
      <c r="P35" s="33">
        <v>433</v>
      </c>
      <c r="Q35" s="33">
        <v>300</v>
      </c>
      <c r="R35" s="21"/>
      <c r="S35" s="33">
        <v>0</v>
      </c>
      <c r="T35" s="21">
        <f t="shared" ref="T35:T37" si="2">(P35*Q35)*S35</f>
        <v>0</v>
      </c>
      <c r="U35" s="22"/>
    </row>
    <row r="36" spans="1:21" x14ac:dyDescent="0.25">
      <c r="B36" s="3"/>
      <c r="D36" t="s">
        <v>40</v>
      </c>
      <c r="E36">
        <f>(C23*C24)*M2</f>
        <v>344688</v>
      </c>
      <c r="F36">
        <f t="shared" si="1"/>
        <v>0.34468799999999999</v>
      </c>
      <c r="G36" t="s">
        <v>13</v>
      </c>
      <c r="I36" s="20"/>
      <c r="J36" s="21" t="s">
        <v>145</v>
      </c>
      <c r="K36" s="24">
        <f>M2</f>
        <v>1</v>
      </c>
      <c r="L36" s="21"/>
      <c r="M36" s="21"/>
      <c r="N36" s="21"/>
      <c r="O36" s="38" t="s">
        <v>150</v>
      </c>
      <c r="P36" s="33">
        <v>223</v>
      </c>
      <c r="Q36" s="33">
        <v>300</v>
      </c>
      <c r="R36" s="21"/>
      <c r="S36" s="33">
        <v>0</v>
      </c>
      <c r="T36" s="21">
        <f t="shared" si="2"/>
        <v>0</v>
      </c>
      <c r="U36" s="22"/>
    </row>
    <row r="37" spans="1:21" x14ac:dyDescent="0.25">
      <c r="D37" t="s">
        <v>70</v>
      </c>
      <c r="E37">
        <f>(C28*C29)*K37</f>
        <v>53440</v>
      </c>
      <c r="F37">
        <f t="shared" si="1"/>
        <v>5.3440000000000001E-2</v>
      </c>
      <c r="G37" t="s">
        <v>13</v>
      </c>
      <c r="I37" s="20"/>
      <c r="J37" s="21" t="s">
        <v>136</v>
      </c>
      <c r="K37" s="33">
        <v>1</v>
      </c>
      <c r="L37" s="21"/>
      <c r="M37" s="21"/>
      <c r="N37" s="21"/>
      <c r="O37" s="38" t="s">
        <v>151</v>
      </c>
      <c r="P37" s="33">
        <v>200</v>
      </c>
      <c r="Q37" s="33">
        <v>300</v>
      </c>
      <c r="R37" s="21"/>
      <c r="S37" s="33">
        <v>0</v>
      </c>
      <c r="T37" s="21">
        <f t="shared" si="2"/>
        <v>0</v>
      </c>
      <c r="U37" s="22"/>
    </row>
    <row r="38" spans="1:21" x14ac:dyDescent="0.25">
      <c r="D38" t="s">
        <v>38</v>
      </c>
      <c r="E38">
        <f>SUM(T34:T37)</f>
        <v>0</v>
      </c>
      <c r="F38">
        <f t="shared" si="1"/>
        <v>0</v>
      </c>
      <c r="G38" t="s">
        <v>13</v>
      </c>
      <c r="I38" s="20"/>
      <c r="J38" s="21"/>
      <c r="K38" s="21"/>
      <c r="L38" s="21"/>
      <c r="M38" s="21"/>
      <c r="N38" s="21"/>
      <c r="O38" s="21"/>
      <c r="P38" s="21"/>
      <c r="Q38" s="21"/>
      <c r="R38" s="21"/>
      <c r="S38" s="21"/>
      <c r="T38" s="21"/>
      <c r="U38" s="22"/>
    </row>
    <row r="39" spans="1:21" x14ac:dyDescent="0.25">
      <c r="I39" s="20"/>
      <c r="J39" s="21"/>
      <c r="K39" s="21"/>
      <c r="L39" s="21"/>
      <c r="M39" s="21"/>
      <c r="N39" s="21"/>
      <c r="O39" s="29" t="s">
        <v>159</v>
      </c>
      <c r="P39" s="30">
        <v>0</v>
      </c>
      <c r="Q39" s="21" t="s">
        <v>6</v>
      </c>
      <c r="R39" s="21"/>
      <c r="S39" s="21"/>
      <c r="T39" s="21"/>
      <c r="U39" s="22"/>
    </row>
    <row r="40" spans="1:21" x14ac:dyDescent="0.25">
      <c r="I40" s="20"/>
      <c r="J40" s="21"/>
      <c r="K40" s="21"/>
      <c r="L40" s="21"/>
      <c r="M40" s="21"/>
      <c r="N40" s="21"/>
      <c r="O40" s="21"/>
      <c r="P40" s="21"/>
      <c r="Q40" s="21"/>
      <c r="R40" s="21"/>
      <c r="S40" s="21"/>
      <c r="T40" s="21"/>
      <c r="U40" s="22"/>
    </row>
    <row r="41" spans="1:21" ht="15.75" thickBot="1" x14ac:dyDescent="0.3">
      <c r="D41" t="s">
        <v>15</v>
      </c>
      <c r="E41">
        <f>C20*C21</f>
        <v>504000</v>
      </c>
      <c r="F41">
        <f>E41/1000000</f>
        <v>0.504</v>
      </c>
      <c r="G41" t="s">
        <v>13</v>
      </c>
      <c r="I41" s="25"/>
      <c r="J41" s="26"/>
      <c r="K41" s="26"/>
      <c r="L41" s="26"/>
      <c r="M41" s="26"/>
      <c r="N41" s="26"/>
      <c r="O41" s="26"/>
      <c r="P41" s="26"/>
      <c r="Q41" s="26"/>
      <c r="R41" s="26"/>
      <c r="S41" s="26"/>
      <c r="T41" s="26"/>
      <c r="U41" s="27"/>
    </row>
  </sheetData>
  <sheetProtection algorithmName="SHA-512" hashValue="MGNIxjK7O3BVw5oPJPO2OTT+vgVw6EpUTHV7VUx/HyTL0A9ZY9UvQlAslx8pI9Fcbr3+b/WQCIN1qxZdlLGhBQ==" saltValue="sU2JIQ1vQ67bsGHlIXT3dQ==" spinCount="100000" sheet="1" objects="1" scenarios="1" formatCells="0" selectLockedCells="1"/>
  <mergeCells count="8">
    <mergeCell ref="P27:Q27"/>
    <mergeCell ref="A33:B33"/>
    <mergeCell ref="J32:L32"/>
    <mergeCell ref="A3:B3"/>
    <mergeCell ref="A4:B4"/>
    <mergeCell ref="T7:V7"/>
    <mergeCell ref="T13:V13"/>
    <mergeCell ref="P26:Q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DCFE1-3E67-41DC-8E79-C8DC478F55A4}">
  <sheetPr codeName="Sheet2"/>
  <dimension ref="A2:AC95"/>
  <sheetViews>
    <sheetView workbookViewId="0">
      <selection activeCell="C11" sqref="C11 D18"/>
    </sheetView>
  </sheetViews>
  <sheetFormatPr defaultRowHeight="15" x14ac:dyDescent="0.25"/>
  <cols>
    <col min="1" max="1" width="9.85546875" bestFit="1" customWidth="1"/>
    <col min="2" max="2" width="12" bestFit="1" customWidth="1"/>
    <col min="3" max="3" width="11.42578125" customWidth="1"/>
    <col min="9" max="9" width="10.28515625" bestFit="1" customWidth="1"/>
    <col min="10" max="10" width="13.5703125" customWidth="1"/>
    <col min="11" max="11" width="14.85546875" bestFit="1" customWidth="1"/>
    <col min="12" max="12" width="13.140625" customWidth="1"/>
    <col min="18" max="18" width="12.7109375" customWidth="1"/>
    <col min="19" max="19" width="13.5703125" customWidth="1"/>
    <col min="20" max="20" width="11.28515625" customWidth="1"/>
    <col min="22" max="27" width="0" style="44" hidden="1" customWidth="1"/>
    <col min="28" max="29" width="9.140625" style="44"/>
  </cols>
  <sheetData>
    <row r="2" spans="1:27" x14ac:dyDescent="0.25">
      <c r="A2" s="69" t="s">
        <v>137</v>
      </c>
      <c r="B2" s="69"/>
      <c r="C2" s="30">
        <v>16</v>
      </c>
    </row>
    <row r="3" spans="1:27" x14ac:dyDescent="0.25">
      <c r="A3" s="69" t="s">
        <v>138</v>
      </c>
      <c r="B3" s="69"/>
      <c r="C3" s="30">
        <v>18</v>
      </c>
    </row>
    <row r="5" spans="1:27" x14ac:dyDescent="0.25">
      <c r="A5" s="7"/>
      <c r="J5" t="s">
        <v>212</v>
      </c>
      <c r="K5">
        <f>C11+C34+C80+C57</f>
        <v>0</v>
      </c>
    </row>
    <row r="6" spans="1:27" x14ac:dyDescent="0.25">
      <c r="A6" s="69" t="s">
        <v>209</v>
      </c>
      <c r="B6" s="69"/>
      <c r="C6" s="69"/>
    </row>
    <row r="7" spans="1:27" x14ac:dyDescent="0.25">
      <c r="J7" s="68" t="s">
        <v>210</v>
      </c>
      <c r="K7" s="68"/>
      <c r="L7" s="68"/>
    </row>
    <row r="8" spans="1:27" x14ac:dyDescent="0.25">
      <c r="A8" s="10" t="s">
        <v>135</v>
      </c>
      <c r="B8" s="30">
        <v>2000</v>
      </c>
      <c r="C8" t="s">
        <v>6</v>
      </c>
      <c r="E8" s="10"/>
    </row>
    <row r="9" spans="1:27" x14ac:dyDescent="0.25">
      <c r="E9" s="10"/>
      <c r="L9" t="s">
        <v>29</v>
      </c>
    </row>
    <row r="10" spans="1:27" x14ac:dyDescent="0.25">
      <c r="A10" s="68" t="s">
        <v>201</v>
      </c>
      <c r="B10" s="68"/>
      <c r="C10">
        <f>SUM(Z16:Z25)</f>
        <v>2000</v>
      </c>
      <c r="D10" t="s">
        <v>6</v>
      </c>
      <c r="J10" s="10" t="s">
        <v>28</v>
      </c>
      <c r="K10" t="str">
        <f>Main!$B$17</f>
        <v>Base Cab</v>
      </c>
      <c r="L10" s="57">
        <f>C16+C39+C62+C85</f>
        <v>2</v>
      </c>
    </row>
    <row r="11" spans="1:27" x14ac:dyDescent="0.25">
      <c r="A11" s="68" t="s">
        <v>203</v>
      </c>
      <c r="B11" s="68"/>
      <c r="C11">
        <f>B8-C10</f>
        <v>0</v>
      </c>
      <c r="D11" t="s">
        <v>6</v>
      </c>
      <c r="J11" s="10" t="s">
        <v>35</v>
      </c>
      <c r="K11" t="str">
        <f>Main!$B$18</f>
        <v>No Door Base Cab</v>
      </c>
      <c r="L11" s="57">
        <f t="shared" ref="L11:L19" si="0">C17+C40+C63+C86</f>
        <v>0</v>
      </c>
    </row>
    <row r="12" spans="1:27" ht="15.75" thickBot="1" x14ac:dyDescent="0.3">
      <c r="J12" s="10" t="s">
        <v>36</v>
      </c>
      <c r="K12" t="str">
        <f>Main!$B$19</f>
        <v>2 Door Base Cab</v>
      </c>
      <c r="L12" s="57">
        <f t="shared" si="0"/>
        <v>0</v>
      </c>
    </row>
    <row r="13" spans="1:27" x14ac:dyDescent="0.25">
      <c r="J13" s="10" t="s">
        <v>43</v>
      </c>
      <c r="K13" t="str">
        <f>Main!$B$20</f>
        <v>Blank Template</v>
      </c>
      <c r="L13" s="57">
        <f t="shared" si="0"/>
        <v>0</v>
      </c>
      <c r="V13" s="45" t="s">
        <v>206</v>
      </c>
      <c r="W13" s="46"/>
      <c r="X13" s="46"/>
      <c r="Y13" s="46"/>
      <c r="Z13" s="46"/>
      <c r="AA13" s="47"/>
    </row>
    <row r="14" spans="1:27" x14ac:dyDescent="0.25">
      <c r="D14" t="s">
        <v>6</v>
      </c>
      <c r="F14" s="41" t="s">
        <v>205</v>
      </c>
      <c r="G14" s="41"/>
      <c r="J14" s="10" t="s">
        <v>61</v>
      </c>
      <c r="K14" t="str">
        <f>Main!$B$21</f>
        <v>Blank Template</v>
      </c>
      <c r="L14" s="57">
        <f t="shared" si="0"/>
        <v>0</v>
      </c>
      <c r="V14" s="48"/>
      <c r="W14" s="49"/>
      <c r="X14" s="49"/>
      <c r="Y14" s="49"/>
      <c r="Z14" s="49"/>
      <c r="AA14" s="50"/>
    </row>
    <row r="15" spans="1:27" x14ac:dyDescent="0.25">
      <c r="C15" t="s">
        <v>29</v>
      </c>
      <c r="D15" t="s">
        <v>26</v>
      </c>
      <c r="F15" s="42" t="s">
        <v>29</v>
      </c>
      <c r="J15" s="10" t="s">
        <v>62</v>
      </c>
      <c r="K15" t="str">
        <f>Main!$B$22</f>
        <v>Blank Template</v>
      </c>
      <c r="L15" s="57">
        <f t="shared" si="0"/>
        <v>0</v>
      </c>
      <c r="V15" s="48"/>
      <c r="W15" s="49" t="s">
        <v>204</v>
      </c>
      <c r="X15" s="49"/>
      <c r="Y15" s="49"/>
      <c r="Z15" s="51" t="s">
        <v>202</v>
      </c>
      <c r="AA15" s="50"/>
    </row>
    <row r="16" spans="1:27" ht="15.75" thickBot="1" x14ac:dyDescent="0.3">
      <c r="A16" s="10" t="s">
        <v>28</v>
      </c>
      <c r="B16" t="str">
        <f>Main!$B$17</f>
        <v>Base Cab</v>
      </c>
      <c r="C16" s="30">
        <v>2</v>
      </c>
      <c r="D16" s="15">
        <f>Main!$P$17</f>
        <v>800</v>
      </c>
      <c r="F16">
        <f>C11/D16</f>
        <v>0</v>
      </c>
      <c r="J16" s="10" t="s">
        <v>63</v>
      </c>
      <c r="K16" t="str">
        <f>Main!$B$23</f>
        <v>Blank Template</v>
      </c>
      <c r="L16" s="57">
        <f t="shared" si="0"/>
        <v>0</v>
      </c>
      <c r="V16" s="48">
        <f t="shared" ref="V16:V25" si="1">MOD(F16,1)</f>
        <v>0</v>
      </c>
      <c r="W16" s="52">
        <f t="shared" ref="W16:W25" si="2">V16*D16</f>
        <v>0</v>
      </c>
      <c r="X16" s="53" t="s">
        <v>6</v>
      </c>
      <c r="Y16" s="49"/>
      <c r="Z16" s="51">
        <f t="shared" ref="Z16:Z25" si="3">D16*C16</f>
        <v>1600</v>
      </c>
      <c r="AA16" s="50"/>
    </row>
    <row r="17" spans="1:27" ht="16.5" thickTop="1" thickBot="1" x14ac:dyDescent="0.3">
      <c r="A17" s="10" t="s">
        <v>35</v>
      </c>
      <c r="B17" t="str">
        <f>Main!$B$18</f>
        <v>No Door Base Cab</v>
      </c>
      <c r="C17" s="30">
        <v>0</v>
      </c>
      <c r="D17" s="15">
        <f>Main!$P$18</f>
        <v>600</v>
      </c>
      <c r="F17">
        <f>C11/D17</f>
        <v>0</v>
      </c>
      <c r="J17" s="10" t="s">
        <v>64</v>
      </c>
      <c r="K17" t="str">
        <f>Main!$B$24</f>
        <v>Blank Template</v>
      </c>
      <c r="L17" s="57">
        <f t="shared" si="0"/>
        <v>2</v>
      </c>
      <c r="V17" s="48">
        <f t="shared" si="1"/>
        <v>0</v>
      </c>
      <c r="W17" s="52">
        <f t="shared" si="2"/>
        <v>0</v>
      </c>
      <c r="X17" s="53" t="s">
        <v>6</v>
      </c>
      <c r="Y17" s="49"/>
      <c r="Z17" s="51">
        <f t="shared" si="3"/>
        <v>0</v>
      </c>
      <c r="AA17" s="50"/>
    </row>
    <row r="18" spans="1:27" ht="16.5" thickTop="1" thickBot="1" x14ac:dyDescent="0.3">
      <c r="A18" s="10" t="s">
        <v>36</v>
      </c>
      <c r="B18" t="str">
        <f>Main!$B$19</f>
        <v>2 Door Base Cab</v>
      </c>
      <c r="C18" s="30">
        <v>0</v>
      </c>
      <c r="D18" s="15">
        <f>Main!$P$19</f>
        <v>300</v>
      </c>
      <c r="F18">
        <f>C11/D18</f>
        <v>0</v>
      </c>
      <c r="J18" s="10" t="s">
        <v>65</v>
      </c>
      <c r="K18" t="str">
        <f>Main!$B$25</f>
        <v xml:space="preserve">3 Drawer </v>
      </c>
      <c r="L18" s="57">
        <f t="shared" si="0"/>
        <v>0</v>
      </c>
      <c r="V18" s="48">
        <f t="shared" si="1"/>
        <v>0</v>
      </c>
      <c r="W18" s="52">
        <f t="shared" si="2"/>
        <v>0</v>
      </c>
      <c r="X18" s="53" t="s">
        <v>6</v>
      </c>
      <c r="Y18" s="49"/>
      <c r="Z18" s="51">
        <f t="shared" si="3"/>
        <v>0</v>
      </c>
      <c r="AA18" s="50"/>
    </row>
    <row r="19" spans="1:27" ht="16.5" thickTop="1" thickBot="1" x14ac:dyDescent="0.3">
      <c r="A19" s="10" t="s">
        <v>43</v>
      </c>
      <c r="B19" t="str">
        <f>Main!$B$20</f>
        <v>Blank Template</v>
      </c>
      <c r="C19" s="30">
        <v>0</v>
      </c>
      <c r="D19" s="15">
        <f>Main!$P$20</f>
        <v>400</v>
      </c>
      <c r="F19">
        <f>C11/D19</f>
        <v>0</v>
      </c>
      <c r="J19" s="10" t="s">
        <v>66</v>
      </c>
      <c r="K19" t="str">
        <f>Main!$B$26</f>
        <v>Blank Template</v>
      </c>
      <c r="L19" s="57">
        <f t="shared" si="0"/>
        <v>0</v>
      </c>
      <c r="V19" s="48">
        <f t="shared" si="1"/>
        <v>0</v>
      </c>
      <c r="W19" s="52">
        <f t="shared" si="2"/>
        <v>0</v>
      </c>
      <c r="X19" s="53" t="s">
        <v>6</v>
      </c>
      <c r="Y19" s="49"/>
      <c r="Z19" s="51">
        <f t="shared" si="3"/>
        <v>0</v>
      </c>
      <c r="AA19" s="50"/>
    </row>
    <row r="20" spans="1:27" ht="16.5" thickTop="1" thickBot="1" x14ac:dyDescent="0.3">
      <c r="A20" s="10" t="s">
        <v>61</v>
      </c>
      <c r="B20" t="str">
        <f>Main!$B$21</f>
        <v>Blank Template</v>
      </c>
      <c r="C20" s="30">
        <v>0</v>
      </c>
      <c r="D20" s="15">
        <f>Main!$P$21</f>
        <v>500</v>
      </c>
      <c r="F20">
        <f>C11/D20</f>
        <v>0</v>
      </c>
      <c r="V20" s="48">
        <f t="shared" si="1"/>
        <v>0</v>
      </c>
      <c r="W20" s="52">
        <f t="shared" si="2"/>
        <v>0</v>
      </c>
      <c r="X20" s="53" t="s">
        <v>6</v>
      </c>
      <c r="Y20" s="49"/>
      <c r="Z20" s="51">
        <f t="shared" si="3"/>
        <v>0</v>
      </c>
      <c r="AA20" s="50"/>
    </row>
    <row r="21" spans="1:27" ht="16.5" thickTop="1" thickBot="1" x14ac:dyDescent="0.3">
      <c r="A21" s="10" t="s">
        <v>62</v>
      </c>
      <c r="B21" t="str">
        <f>Main!$B$22</f>
        <v>Blank Template</v>
      </c>
      <c r="C21" s="30">
        <v>0</v>
      </c>
      <c r="D21" s="15">
        <f>Main!$P$22</f>
        <v>700</v>
      </c>
      <c r="F21">
        <f>C11/D21</f>
        <v>0</v>
      </c>
      <c r="V21" s="48">
        <f t="shared" si="1"/>
        <v>0</v>
      </c>
      <c r="W21" s="52">
        <f t="shared" si="2"/>
        <v>0</v>
      </c>
      <c r="X21" s="53" t="s">
        <v>6</v>
      </c>
      <c r="Y21" s="49"/>
      <c r="Z21" s="51">
        <f t="shared" si="3"/>
        <v>0</v>
      </c>
      <c r="AA21" s="50"/>
    </row>
    <row r="22" spans="1:27" ht="16.5" thickTop="1" thickBot="1" x14ac:dyDescent="0.3">
      <c r="A22" s="10" t="s">
        <v>63</v>
      </c>
      <c r="B22" t="str">
        <f>Main!$B$23</f>
        <v>Blank Template</v>
      </c>
      <c r="C22" s="30">
        <v>0</v>
      </c>
      <c r="D22" s="15">
        <f>Main!$P$23</f>
        <v>700</v>
      </c>
      <c r="F22">
        <f>C11/D22</f>
        <v>0</v>
      </c>
      <c r="V22" s="48">
        <f t="shared" si="1"/>
        <v>0</v>
      </c>
      <c r="W22" s="52">
        <f t="shared" si="2"/>
        <v>0</v>
      </c>
      <c r="X22" s="53" t="s">
        <v>6</v>
      </c>
      <c r="Y22" s="49"/>
      <c r="Z22" s="51">
        <f t="shared" si="3"/>
        <v>0</v>
      </c>
      <c r="AA22" s="50"/>
    </row>
    <row r="23" spans="1:27" ht="16.5" thickTop="1" thickBot="1" x14ac:dyDescent="0.3">
      <c r="A23" s="10" t="s">
        <v>64</v>
      </c>
      <c r="B23" t="str">
        <f>Main!$B$24</f>
        <v>Blank Template</v>
      </c>
      <c r="C23" s="30">
        <v>2</v>
      </c>
      <c r="D23" s="15">
        <f>Main!$P$24</f>
        <v>200</v>
      </c>
      <c r="F23">
        <f>C11/D23</f>
        <v>0</v>
      </c>
      <c r="V23" s="48">
        <f t="shared" si="1"/>
        <v>0</v>
      </c>
      <c r="W23" s="52">
        <f t="shared" si="2"/>
        <v>0</v>
      </c>
      <c r="X23" s="53" t="s">
        <v>6</v>
      </c>
      <c r="Y23" s="49"/>
      <c r="Z23" s="51">
        <f t="shared" si="3"/>
        <v>400</v>
      </c>
      <c r="AA23" s="50"/>
    </row>
    <row r="24" spans="1:27" ht="16.5" thickTop="1" thickBot="1" x14ac:dyDescent="0.3">
      <c r="A24" s="10" t="s">
        <v>65</v>
      </c>
      <c r="B24" t="str">
        <f>Main!$B$25</f>
        <v xml:space="preserve">3 Drawer </v>
      </c>
      <c r="C24" s="30">
        <v>0</v>
      </c>
      <c r="D24" s="15">
        <f>Main!$P$25</f>
        <v>600</v>
      </c>
      <c r="F24">
        <f>C11/D24</f>
        <v>0</v>
      </c>
      <c r="V24" s="48">
        <f t="shared" si="1"/>
        <v>0</v>
      </c>
      <c r="W24" s="52">
        <f t="shared" si="2"/>
        <v>0</v>
      </c>
      <c r="X24" s="53" t="s">
        <v>6</v>
      </c>
      <c r="Y24" s="49"/>
      <c r="Z24" s="51">
        <f t="shared" si="3"/>
        <v>0</v>
      </c>
      <c r="AA24" s="50"/>
    </row>
    <row r="25" spans="1:27" ht="16.5" thickTop="1" thickBot="1" x14ac:dyDescent="0.3">
      <c r="A25" s="10" t="s">
        <v>66</v>
      </c>
      <c r="B25" t="str">
        <f>Main!$B$26</f>
        <v>Blank Template</v>
      </c>
      <c r="C25" s="30">
        <v>0</v>
      </c>
      <c r="D25" s="15">
        <f>Main!$P$26</f>
        <v>700</v>
      </c>
      <c r="F25">
        <f>C11/D25</f>
        <v>0</v>
      </c>
      <c r="V25" s="48">
        <f t="shared" si="1"/>
        <v>0</v>
      </c>
      <c r="W25" s="52">
        <f t="shared" si="2"/>
        <v>0</v>
      </c>
      <c r="X25" s="53" t="s">
        <v>6</v>
      </c>
      <c r="Y25" s="49"/>
      <c r="Z25" s="51">
        <f t="shared" si="3"/>
        <v>0</v>
      </c>
      <c r="AA25" s="50"/>
    </row>
    <row r="26" spans="1:27" ht="16.5" thickTop="1" thickBot="1" x14ac:dyDescent="0.3">
      <c r="V26" s="54"/>
      <c r="W26" s="55"/>
      <c r="X26" s="55"/>
      <c r="Y26" s="55"/>
      <c r="Z26" s="55"/>
      <c r="AA26" s="56"/>
    </row>
    <row r="29" spans="1:27" x14ac:dyDescent="0.25">
      <c r="A29" s="69" t="s">
        <v>209</v>
      </c>
      <c r="B29" s="69"/>
      <c r="C29" s="69"/>
    </row>
    <row r="31" spans="1:27" x14ac:dyDescent="0.25">
      <c r="A31" s="10" t="s">
        <v>135</v>
      </c>
      <c r="B31" s="30">
        <v>0</v>
      </c>
      <c r="C31" t="s">
        <v>6</v>
      </c>
      <c r="E31" s="10"/>
    </row>
    <row r="32" spans="1:27" x14ac:dyDescent="0.25">
      <c r="E32" s="10"/>
    </row>
    <row r="33" spans="1:27" x14ac:dyDescent="0.25">
      <c r="A33" s="68" t="s">
        <v>201</v>
      </c>
      <c r="B33" s="68"/>
      <c r="C33">
        <f>SUM(Z39:Z48)</f>
        <v>0</v>
      </c>
      <c r="D33" t="s">
        <v>6</v>
      </c>
    </row>
    <row r="34" spans="1:27" x14ac:dyDescent="0.25">
      <c r="A34" s="68" t="s">
        <v>203</v>
      </c>
      <c r="B34" s="68"/>
      <c r="C34">
        <f>B31-C33</f>
        <v>0</v>
      </c>
      <c r="D34" t="s">
        <v>6</v>
      </c>
    </row>
    <row r="35" spans="1:27" ht="15.75" thickBot="1" x14ac:dyDescent="0.3"/>
    <row r="36" spans="1:27" x14ac:dyDescent="0.25">
      <c r="V36" s="45" t="s">
        <v>206</v>
      </c>
      <c r="W36" s="46"/>
      <c r="X36" s="46"/>
      <c r="Y36" s="46"/>
      <c r="Z36" s="46"/>
      <c r="AA36" s="47"/>
    </row>
    <row r="37" spans="1:27" x14ac:dyDescent="0.25">
      <c r="D37" t="s">
        <v>6</v>
      </c>
      <c r="F37" s="41" t="s">
        <v>205</v>
      </c>
      <c r="G37" s="41"/>
      <c r="V37" s="48"/>
      <c r="W37" s="49"/>
      <c r="X37" s="49"/>
      <c r="Y37" s="49"/>
      <c r="Z37" s="49"/>
      <c r="AA37" s="50"/>
    </row>
    <row r="38" spans="1:27" x14ac:dyDescent="0.25">
      <c r="C38" t="s">
        <v>29</v>
      </c>
      <c r="D38" t="s">
        <v>26</v>
      </c>
      <c r="F38" s="42" t="s">
        <v>29</v>
      </c>
      <c r="V38" s="48"/>
      <c r="W38" s="49" t="s">
        <v>204</v>
      </c>
      <c r="X38" s="49"/>
      <c r="Y38" s="49"/>
      <c r="Z38" s="51" t="s">
        <v>202</v>
      </c>
      <c r="AA38" s="50"/>
    </row>
    <row r="39" spans="1:27" ht="15.75" thickBot="1" x14ac:dyDescent="0.3">
      <c r="A39" s="10" t="s">
        <v>28</v>
      </c>
      <c r="B39" t="str">
        <f>Main!$B$17</f>
        <v>Base Cab</v>
      </c>
      <c r="C39" s="30">
        <v>0</v>
      </c>
      <c r="D39" s="15">
        <f>Main!$P$17</f>
        <v>800</v>
      </c>
      <c r="F39">
        <f>C34/D39</f>
        <v>0</v>
      </c>
      <c r="V39" s="48">
        <f t="shared" ref="V39:V48" si="4">MOD(F39,1)</f>
        <v>0</v>
      </c>
      <c r="W39" s="52">
        <f t="shared" ref="W39:W48" si="5">V39*D39</f>
        <v>0</v>
      </c>
      <c r="X39" s="53" t="s">
        <v>6</v>
      </c>
      <c r="Y39" s="49"/>
      <c r="Z39" s="51">
        <f t="shared" ref="Z39:Z48" si="6">D39*C39</f>
        <v>0</v>
      </c>
      <c r="AA39" s="50"/>
    </row>
    <row r="40" spans="1:27" ht="16.5" thickTop="1" thickBot="1" x14ac:dyDescent="0.3">
      <c r="A40" s="10" t="s">
        <v>35</v>
      </c>
      <c r="B40" t="str">
        <f>Main!$B$18</f>
        <v>No Door Base Cab</v>
      </c>
      <c r="C40" s="30">
        <v>0</v>
      </c>
      <c r="D40" s="15">
        <f>Main!$P$18</f>
        <v>600</v>
      </c>
      <c r="F40">
        <f>C34/D40</f>
        <v>0</v>
      </c>
      <c r="V40" s="48">
        <f t="shared" si="4"/>
        <v>0</v>
      </c>
      <c r="W40" s="52">
        <f t="shared" si="5"/>
        <v>0</v>
      </c>
      <c r="X40" s="53" t="s">
        <v>6</v>
      </c>
      <c r="Y40" s="49"/>
      <c r="Z40" s="51">
        <f t="shared" si="6"/>
        <v>0</v>
      </c>
      <c r="AA40" s="50"/>
    </row>
    <row r="41" spans="1:27" ht="16.5" thickTop="1" thickBot="1" x14ac:dyDescent="0.3">
      <c r="A41" s="10" t="s">
        <v>36</v>
      </c>
      <c r="B41" t="str">
        <f>Main!$B$19</f>
        <v>2 Door Base Cab</v>
      </c>
      <c r="C41" s="30">
        <v>0</v>
      </c>
      <c r="D41" s="15">
        <f>Main!$P$19</f>
        <v>300</v>
      </c>
      <c r="F41">
        <f>C34/D41</f>
        <v>0</v>
      </c>
      <c r="V41" s="48">
        <f t="shared" si="4"/>
        <v>0</v>
      </c>
      <c r="W41" s="52">
        <f t="shared" si="5"/>
        <v>0</v>
      </c>
      <c r="X41" s="53" t="s">
        <v>6</v>
      </c>
      <c r="Y41" s="49"/>
      <c r="Z41" s="51">
        <f t="shared" si="6"/>
        <v>0</v>
      </c>
      <c r="AA41" s="50"/>
    </row>
    <row r="42" spans="1:27" ht="16.5" thickTop="1" thickBot="1" x14ac:dyDescent="0.3">
      <c r="A42" s="10" t="s">
        <v>43</v>
      </c>
      <c r="B42" t="str">
        <f>Main!$B$20</f>
        <v>Blank Template</v>
      </c>
      <c r="C42" s="30">
        <v>0</v>
      </c>
      <c r="D42" s="15">
        <f>Main!$P$20</f>
        <v>400</v>
      </c>
      <c r="F42">
        <f>C34/D42</f>
        <v>0</v>
      </c>
      <c r="V42" s="48">
        <f t="shared" si="4"/>
        <v>0</v>
      </c>
      <c r="W42" s="52">
        <f t="shared" si="5"/>
        <v>0</v>
      </c>
      <c r="X42" s="53" t="s">
        <v>6</v>
      </c>
      <c r="Y42" s="49"/>
      <c r="Z42" s="51">
        <f t="shared" si="6"/>
        <v>0</v>
      </c>
      <c r="AA42" s="50"/>
    </row>
    <row r="43" spans="1:27" ht="16.5" thickTop="1" thickBot="1" x14ac:dyDescent="0.3">
      <c r="A43" s="10" t="s">
        <v>61</v>
      </c>
      <c r="B43" t="str">
        <f>Main!$B$21</f>
        <v>Blank Template</v>
      </c>
      <c r="C43" s="30">
        <v>0</v>
      </c>
      <c r="D43" s="15">
        <f>Main!$P$21</f>
        <v>500</v>
      </c>
      <c r="F43">
        <f>C34/D43</f>
        <v>0</v>
      </c>
      <c r="V43" s="48">
        <f t="shared" si="4"/>
        <v>0</v>
      </c>
      <c r="W43" s="52">
        <f t="shared" si="5"/>
        <v>0</v>
      </c>
      <c r="X43" s="53" t="s">
        <v>6</v>
      </c>
      <c r="Y43" s="49"/>
      <c r="Z43" s="51">
        <f t="shared" si="6"/>
        <v>0</v>
      </c>
      <c r="AA43" s="50"/>
    </row>
    <row r="44" spans="1:27" ht="16.5" thickTop="1" thickBot="1" x14ac:dyDescent="0.3">
      <c r="A44" s="10" t="s">
        <v>62</v>
      </c>
      <c r="B44" t="str">
        <f>Main!$B$22</f>
        <v>Blank Template</v>
      </c>
      <c r="C44" s="30">
        <v>0</v>
      </c>
      <c r="D44" s="15">
        <f>Main!$P$22</f>
        <v>700</v>
      </c>
      <c r="F44">
        <f>C34/D44</f>
        <v>0</v>
      </c>
      <c r="V44" s="48">
        <f t="shared" si="4"/>
        <v>0</v>
      </c>
      <c r="W44" s="52">
        <f t="shared" si="5"/>
        <v>0</v>
      </c>
      <c r="X44" s="53" t="s">
        <v>6</v>
      </c>
      <c r="Y44" s="49"/>
      <c r="Z44" s="51">
        <f t="shared" si="6"/>
        <v>0</v>
      </c>
      <c r="AA44" s="50"/>
    </row>
    <row r="45" spans="1:27" ht="16.5" thickTop="1" thickBot="1" x14ac:dyDescent="0.3">
      <c r="A45" s="10" t="s">
        <v>63</v>
      </c>
      <c r="B45" t="str">
        <f>Main!$B$23</f>
        <v>Blank Template</v>
      </c>
      <c r="C45" s="30">
        <v>0</v>
      </c>
      <c r="D45" s="15">
        <f>Main!$P$23</f>
        <v>700</v>
      </c>
      <c r="F45">
        <f>C34/D45</f>
        <v>0</v>
      </c>
      <c r="V45" s="48">
        <f t="shared" si="4"/>
        <v>0</v>
      </c>
      <c r="W45" s="52">
        <f t="shared" si="5"/>
        <v>0</v>
      </c>
      <c r="X45" s="53" t="s">
        <v>6</v>
      </c>
      <c r="Y45" s="49"/>
      <c r="Z45" s="51">
        <f t="shared" si="6"/>
        <v>0</v>
      </c>
      <c r="AA45" s="50"/>
    </row>
    <row r="46" spans="1:27" ht="16.5" thickTop="1" thickBot="1" x14ac:dyDescent="0.3">
      <c r="A46" s="10" t="s">
        <v>64</v>
      </c>
      <c r="B46" t="str">
        <f>Main!$B$24</f>
        <v>Blank Template</v>
      </c>
      <c r="C46" s="30">
        <v>0</v>
      </c>
      <c r="D46" s="15">
        <f>Main!$P$24</f>
        <v>200</v>
      </c>
      <c r="F46">
        <f>C34/D46</f>
        <v>0</v>
      </c>
      <c r="V46" s="48">
        <f t="shared" si="4"/>
        <v>0</v>
      </c>
      <c r="W46" s="52">
        <f t="shared" si="5"/>
        <v>0</v>
      </c>
      <c r="X46" s="53" t="s">
        <v>6</v>
      </c>
      <c r="Y46" s="49"/>
      <c r="Z46" s="51">
        <f t="shared" si="6"/>
        <v>0</v>
      </c>
      <c r="AA46" s="50"/>
    </row>
    <row r="47" spans="1:27" ht="16.5" thickTop="1" thickBot="1" x14ac:dyDescent="0.3">
      <c r="A47" s="10" t="s">
        <v>65</v>
      </c>
      <c r="B47" t="str">
        <f>Main!$B$25</f>
        <v xml:space="preserve">3 Drawer </v>
      </c>
      <c r="C47" s="30">
        <v>0</v>
      </c>
      <c r="D47" s="15">
        <f>Main!$P$25</f>
        <v>600</v>
      </c>
      <c r="F47">
        <f>C34/D47</f>
        <v>0</v>
      </c>
      <c r="V47" s="48">
        <f t="shared" si="4"/>
        <v>0</v>
      </c>
      <c r="W47" s="52">
        <f t="shared" si="5"/>
        <v>0</v>
      </c>
      <c r="X47" s="53" t="s">
        <v>6</v>
      </c>
      <c r="Y47" s="49"/>
      <c r="Z47" s="51">
        <f t="shared" si="6"/>
        <v>0</v>
      </c>
      <c r="AA47" s="50"/>
    </row>
    <row r="48" spans="1:27" ht="16.5" thickTop="1" thickBot="1" x14ac:dyDescent="0.3">
      <c r="A48" s="10" t="s">
        <v>66</v>
      </c>
      <c r="B48" t="str">
        <f>Main!$B$26</f>
        <v>Blank Template</v>
      </c>
      <c r="C48" s="30">
        <v>0</v>
      </c>
      <c r="D48" s="15">
        <f>Main!$P$26</f>
        <v>700</v>
      </c>
      <c r="F48">
        <f>C34/D48</f>
        <v>0</v>
      </c>
      <c r="V48" s="48">
        <f t="shared" si="4"/>
        <v>0</v>
      </c>
      <c r="W48" s="52">
        <f t="shared" si="5"/>
        <v>0</v>
      </c>
      <c r="X48" s="53" t="s">
        <v>6</v>
      </c>
      <c r="Y48" s="49"/>
      <c r="Z48" s="51">
        <f t="shared" si="6"/>
        <v>0</v>
      </c>
      <c r="AA48" s="50"/>
    </row>
    <row r="49" spans="1:27" ht="16.5" thickTop="1" thickBot="1" x14ac:dyDescent="0.3">
      <c r="V49" s="54"/>
      <c r="W49" s="55"/>
      <c r="X49" s="55"/>
      <c r="Y49" s="55"/>
      <c r="Z49" s="55"/>
      <c r="AA49" s="56"/>
    </row>
    <row r="52" spans="1:27" x14ac:dyDescent="0.25">
      <c r="A52" s="69" t="s">
        <v>209</v>
      </c>
      <c r="B52" s="69"/>
      <c r="C52" s="69"/>
    </row>
    <row r="54" spans="1:27" x14ac:dyDescent="0.25">
      <c r="A54" s="10" t="s">
        <v>135</v>
      </c>
      <c r="B54" s="30">
        <v>0</v>
      </c>
      <c r="C54" t="s">
        <v>6</v>
      </c>
      <c r="E54" s="10"/>
    </row>
    <row r="55" spans="1:27" x14ac:dyDescent="0.25">
      <c r="E55" s="10"/>
    </row>
    <row r="56" spans="1:27" x14ac:dyDescent="0.25">
      <c r="A56" s="68" t="s">
        <v>201</v>
      </c>
      <c r="B56" s="68"/>
      <c r="C56">
        <f>SUM(Z62:Z71)</f>
        <v>0</v>
      </c>
      <c r="D56" t="s">
        <v>6</v>
      </c>
    </row>
    <row r="57" spans="1:27" x14ac:dyDescent="0.25">
      <c r="A57" s="68" t="s">
        <v>203</v>
      </c>
      <c r="B57" s="68"/>
      <c r="C57">
        <f>B54-C56</f>
        <v>0</v>
      </c>
      <c r="D57" t="s">
        <v>6</v>
      </c>
    </row>
    <row r="58" spans="1:27" ht="15.75" thickBot="1" x14ac:dyDescent="0.3"/>
    <row r="59" spans="1:27" x14ac:dyDescent="0.25">
      <c r="V59" s="45" t="s">
        <v>206</v>
      </c>
      <c r="W59" s="46"/>
      <c r="X59" s="46"/>
      <c r="Y59" s="46"/>
      <c r="Z59" s="46"/>
      <c r="AA59" s="47"/>
    </row>
    <row r="60" spans="1:27" x14ac:dyDescent="0.25">
      <c r="D60" t="s">
        <v>6</v>
      </c>
      <c r="F60" s="41" t="s">
        <v>205</v>
      </c>
      <c r="G60" s="41"/>
      <c r="V60" s="48"/>
      <c r="W60" s="49"/>
      <c r="X60" s="49"/>
      <c r="Y60" s="49"/>
      <c r="Z60" s="49"/>
      <c r="AA60" s="50"/>
    </row>
    <row r="61" spans="1:27" x14ac:dyDescent="0.25">
      <c r="C61" t="s">
        <v>29</v>
      </c>
      <c r="D61" t="s">
        <v>26</v>
      </c>
      <c r="F61" s="42" t="s">
        <v>29</v>
      </c>
      <c r="V61" s="48"/>
      <c r="W61" s="49" t="s">
        <v>204</v>
      </c>
      <c r="X61" s="49"/>
      <c r="Y61" s="49"/>
      <c r="Z61" s="51" t="s">
        <v>202</v>
      </c>
      <c r="AA61" s="50"/>
    </row>
    <row r="62" spans="1:27" ht="15.75" thickBot="1" x14ac:dyDescent="0.3">
      <c r="A62" s="10" t="s">
        <v>28</v>
      </c>
      <c r="B62" t="str">
        <f>Main!$B$17</f>
        <v>Base Cab</v>
      </c>
      <c r="C62" s="30">
        <v>0</v>
      </c>
      <c r="D62" s="15">
        <f>Main!$P$17</f>
        <v>800</v>
      </c>
      <c r="F62">
        <f>C57/D62</f>
        <v>0</v>
      </c>
      <c r="V62" s="48">
        <f t="shared" ref="V62:V71" si="7">MOD(F62,1)</f>
        <v>0</v>
      </c>
      <c r="W62" s="52">
        <f t="shared" ref="W62:W71" si="8">V62*D62</f>
        <v>0</v>
      </c>
      <c r="X62" s="53" t="s">
        <v>6</v>
      </c>
      <c r="Y62" s="49"/>
      <c r="Z62" s="51">
        <f t="shared" ref="Z62:Z71" si="9">D62*C62</f>
        <v>0</v>
      </c>
      <c r="AA62" s="50"/>
    </row>
    <row r="63" spans="1:27" ht="16.5" thickTop="1" thickBot="1" x14ac:dyDescent="0.3">
      <c r="A63" s="10" t="s">
        <v>35</v>
      </c>
      <c r="B63" t="str">
        <f>Main!$B$18</f>
        <v>No Door Base Cab</v>
      </c>
      <c r="C63" s="30">
        <v>0</v>
      </c>
      <c r="D63" s="15">
        <f>Main!$P$18</f>
        <v>600</v>
      </c>
      <c r="F63">
        <f>C57/D63</f>
        <v>0</v>
      </c>
      <c r="V63" s="48">
        <f t="shared" si="7"/>
        <v>0</v>
      </c>
      <c r="W63" s="52">
        <f t="shared" si="8"/>
        <v>0</v>
      </c>
      <c r="X63" s="53" t="s">
        <v>6</v>
      </c>
      <c r="Y63" s="49"/>
      <c r="Z63" s="51">
        <f t="shared" si="9"/>
        <v>0</v>
      </c>
      <c r="AA63" s="50"/>
    </row>
    <row r="64" spans="1:27" ht="16.5" thickTop="1" thickBot="1" x14ac:dyDescent="0.3">
      <c r="A64" s="10" t="s">
        <v>36</v>
      </c>
      <c r="B64" t="str">
        <f>Main!$B$19</f>
        <v>2 Door Base Cab</v>
      </c>
      <c r="C64" s="30">
        <v>0</v>
      </c>
      <c r="D64" s="15">
        <f>Main!$P$19</f>
        <v>300</v>
      </c>
      <c r="F64">
        <f>C57/D64</f>
        <v>0</v>
      </c>
      <c r="V64" s="48">
        <f t="shared" si="7"/>
        <v>0</v>
      </c>
      <c r="W64" s="52">
        <f t="shared" si="8"/>
        <v>0</v>
      </c>
      <c r="X64" s="53" t="s">
        <v>6</v>
      </c>
      <c r="Y64" s="49"/>
      <c r="Z64" s="51">
        <f t="shared" si="9"/>
        <v>0</v>
      </c>
      <c r="AA64" s="50"/>
    </row>
    <row r="65" spans="1:27" ht="16.5" thickTop="1" thickBot="1" x14ac:dyDescent="0.3">
      <c r="A65" s="10" t="s">
        <v>43</v>
      </c>
      <c r="B65" t="str">
        <f>Main!$B$20</f>
        <v>Blank Template</v>
      </c>
      <c r="C65" s="30">
        <v>0</v>
      </c>
      <c r="D65" s="15">
        <f>Main!$P$20</f>
        <v>400</v>
      </c>
      <c r="F65">
        <f>C57/D65</f>
        <v>0</v>
      </c>
      <c r="V65" s="48">
        <f t="shared" si="7"/>
        <v>0</v>
      </c>
      <c r="W65" s="52">
        <f t="shared" si="8"/>
        <v>0</v>
      </c>
      <c r="X65" s="53" t="s">
        <v>6</v>
      </c>
      <c r="Y65" s="49"/>
      <c r="Z65" s="51">
        <f t="shared" si="9"/>
        <v>0</v>
      </c>
      <c r="AA65" s="50"/>
    </row>
    <row r="66" spans="1:27" ht="16.5" thickTop="1" thickBot="1" x14ac:dyDescent="0.3">
      <c r="A66" s="10" t="s">
        <v>61</v>
      </c>
      <c r="B66" t="str">
        <f>Main!$B$21</f>
        <v>Blank Template</v>
      </c>
      <c r="C66" s="30">
        <v>0</v>
      </c>
      <c r="D66" s="15">
        <f>Main!$P$21</f>
        <v>500</v>
      </c>
      <c r="F66">
        <f>C57/D66</f>
        <v>0</v>
      </c>
      <c r="V66" s="48">
        <f t="shared" si="7"/>
        <v>0</v>
      </c>
      <c r="W66" s="52">
        <f t="shared" si="8"/>
        <v>0</v>
      </c>
      <c r="X66" s="53" t="s">
        <v>6</v>
      </c>
      <c r="Y66" s="49"/>
      <c r="Z66" s="51">
        <f t="shared" si="9"/>
        <v>0</v>
      </c>
      <c r="AA66" s="50"/>
    </row>
    <row r="67" spans="1:27" ht="16.5" thickTop="1" thickBot="1" x14ac:dyDescent="0.3">
      <c r="A67" s="10" t="s">
        <v>62</v>
      </c>
      <c r="B67" t="str">
        <f>Main!$B$22</f>
        <v>Blank Template</v>
      </c>
      <c r="C67" s="30">
        <v>0</v>
      </c>
      <c r="D67" s="15">
        <f>Main!$P$22</f>
        <v>700</v>
      </c>
      <c r="F67">
        <f>C57/D67</f>
        <v>0</v>
      </c>
      <c r="V67" s="48">
        <f t="shared" si="7"/>
        <v>0</v>
      </c>
      <c r="W67" s="52">
        <f t="shared" si="8"/>
        <v>0</v>
      </c>
      <c r="X67" s="53" t="s">
        <v>6</v>
      </c>
      <c r="Y67" s="49"/>
      <c r="Z67" s="51">
        <f t="shared" si="9"/>
        <v>0</v>
      </c>
      <c r="AA67" s="50"/>
    </row>
    <row r="68" spans="1:27" ht="16.5" thickTop="1" thickBot="1" x14ac:dyDescent="0.3">
      <c r="A68" s="10" t="s">
        <v>63</v>
      </c>
      <c r="B68" t="str">
        <f>Main!$B$23</f>
        <v>Blank Template</v>
      </c>
      <c r="C68" s="30">
        <v>0</v>
      </c>
      <c r="D68" s="15">
        <f>Main!$P$23</f>
        <v>700</v>
      </c>
      <c r="F68">
        <f>C57/D68</f>
        <v>0</v>
      </c>
      <c r="V68" s="48">
        <f t="shared" si="7"/>
        <v>0</v>
      </c>
      <c r="W68" s="52">
        <f t="shared" si="8"/>
        <v>0</v>
      </c>
      <c r="X68" s="53" t="s">
        <v>6</v>
      </c>
      <c r="Y68" s="49"/>
      <c r="Z68" s="51">
        <f t="shared" si="9"/>
        <v>0</v>
      </c>
      <c r="AA68" s="50"/>
    </row>
    <row r="69" spans="1:27" ht="16.5" thickTop="1" thickBot="1" x14ac:dyDescent="0.3">
      <c r="A69" s="10" t="s">
        <v>64</v>
      </c>
      <c r="B69" t="str">
        <f>Main!$B$24</f>
        <v>Blank Template</v>
      </c>
      <c r="C69" s="30">
        <v>0</v>
      </c>
      <c r="D69" s="15">
        <f>Main!$P$24</f>
        <v>200</v>
      </c>
      <c r="F69">
        <f>C57/D69</f>
        <v>0</v>
      </c>
      <c r="V69" s="48">
        <f t="shared" si="7"/>
        <v>0</v>
      </c>
      <c r="W69" s="52">
        <f t="shared" si="8"/>
        <v>0</v>
      </c>
      <c r="X69" s="53" t="s">
        <v>6</v>
      </c>
      <c r="Y69" s="49"/>
      <c r="Z69" s="51">
        <f t="shared" si="9"/>
        <v>0</v>
      </c>
      <c r="AA69" s="50"/>
    </row>
    <row r="70" spans="1:27" ht="16.5" thickTop="1" thickBot="1" x14ac:dyDescent="0.3">
      <c r="A70" s="10" t="s">
        <v>65</v>
      </c>
      <c r="B70" t="str">
        <f>Main!$B$25</f>
        <v xml:space="preserve">3 Drawer </v>
      </c>
      <c r="C70" s="30">
        <v>0</v>
      </c>
      <c r="D70" s="15">
        <f>Main!$P$25</f>
        <v>600</v>
      </c>
      <c r="F70">
        <f>C57/D70</f>
        <v>0</v>
      </c>
      <c r="V70" s="48">
        <f t="shared" si="7"/>
        <v>0</v>
      </c>
      <c r="W70" s="52">
        <f t="shared" si="8"/>
        <v>0</v>
      </c>
      <c r="X70" s="53" t="s">
        <v>6</v>
      </c>
      <c r="Y70" s="49"/>
      <c r="Z70" s="51">
        <f t="shared" si="9"/>
        <v>0</v>
      </c>
      <c r="AA70" s="50"/>
    </row>
    <row r="71" spans="1:27" ht="16.5" thickTop="1" thickBot="1" x14ac:dyDescent="0.3">
      <c r="A71" s="10" t="s">
        <v>66</v>
      </c>
      <c r="B71" t="str">
        <f>Main!$B$26</f>
        <v>Blank Template</v>
      </c>
      <c r="C71" s="30">
        <v>0</v>
      </c>
      <c r="D71" s="15">
        <f>Main!$P$26</f>
        <v>700</v>
      </c>
      <c r="F71">
        <f>C57/D71</f>
        <v>0</v>
      </c>
      <c r="V71" s="48">
        <f t="shared" si="7"/>
        <v>0</v>
      </c>
      <c r="W71" s="52">
        <f t="shared" si="8"/>
        <v>0</v>
      </c>
      <c r="X71" s="53" t="s">
        <v>6</v>
      </c>
      <c r="Y71" s="49"/>
      <c r="Z71" s="51">
        <f t="shared" si="9"/>
        <v>0</v>
      </c>
      <c r="AA71" s="50"/>
    </row>
    <row r="72" spans="1:27" ht="16.5" thickTop="1" thickBot="1" x14ac:dyDescent="0.3">
      <c r="V72" s="54"/>
      <c r="W72" s="55"/>
      <c r="X72" s="55"/>
      <c r="Y72" s="55"/>
      <c r="Z72" s="55"/>
      <c r="AA72" s="56"/>
    </row>
    <row r="75" spans="1:27" x14ac:dyDescent="0.25">
      <c r="A75" s="69" t="s">
        <v>209</v>
      </c>
      <c r="B75" s="69"/>
      <c r="C75" s="69"/>
    </row>
    <row r="77" spans="1:27" x14ac:dyDescent="0.25">
      <c r="A77" s="10" t="s">
        <v>135</v>
      </c>
      <c r="B77" s="30">
        <v>0</v>
      </c>
      <c r="C77" t="s">
        <v>6</v>
      </c>
      <c r="E77" s="10"/>
    </row>
    <row r="78" spans="1:27" x14ac:dyDescent="0.25">
      <c r="E78" s="10"/>
    </row>
    <row r="79" spans="1:27" x14ac:dyDescent="0.25">
      <c r="A79" s="68" t="s">
        <v>201</v>
      </c>
      <c r="B79" s="68"/>
      <c r="C79">
        <f>SUM(Z85:Z94)</f>
        <v>0</v>
      </c>
      <c r="D79" t="s">
        <v>6</v>
      </c>
    </row>
    <row r="80" spans="1:27" x14ac:dyDescent="0.25">
      <c r="A80" s="68" t="s">
        <v>203</v>
      </c>
      <c r="B80" s="68"/>
      <c r="C80">
        <f>B77-C79</f>
        <v>0</v>
      </c>
      <c r="D80" t="s">
        <v>6</v>
      </c>
    </row>
    <row r="81" spans="1:27" ht="15.75" thickBot="1" x14ac:dyDescent="0.3"/>
    <row r="82" spans="1:27" x14ac:dyDescent="0.25">
      <c r="V82" s="45" t="s">
        <v>206</v>
      </c>
      <c r="W82" s="46"/>
      <c r="X82" s="46"/>
      <c r="Y82" s="46"/>
      <c r="Z82" s="46"/>
      <c r="AA82" s="47"/>
    </row>
    <row r="83" spans="1:27" x14ac:dyDescent="0.25">
      <c r="D83" t="s">
        <v>6</v>
      </c>
      <c r="F83" s="41" t="s">
        <v>205</v>
      </c>
      <c r="G83" s="41"/>
      <c r="V83" s="48"/>
      <c r="W83" s="49"/>
      <c r="X83" s="49"/>
      <c r="Y83" s="49"/>
      <c r="Z83" s="49"/>
      <c r="AA83" s="50"/>
    </row>
    <row r="84" spans="1:27" x14ac:dyDescent="0.25">
      <c r="C84" t="s">
        <v>29</v>
      </c>
      <c r="D84" t="s">
        <v>26</v>
      </c>
      <c r="F84" s="42" t="s">
        <v>29</v>
      </c>
      <c r="V84" s="48"/>
      <c r="W84" s="49" t="s">
        <v>204</v>
      </c>
      <c r="X84" s="49"/>
      <c r="Y84" s="49"/>
      <c r="Z84" s="51" t="s">
        <v>202</v>
      </c>
      <c r="AA84" s="50"/>
    </row>
    <row r="85" spans="1:27" ht="15.75" thickBot="1" x14ac:dyDescent="0.3">
      <c r="A85" s="10" t="s">
        <v>28</v>
      </c>
      <c r="B85" t="str">
        <f>Main!$B$17</f>
        <v>Base Cab</v>
      </c>
      <c r="C85" s="30">
        <v>0</v>
      </c>
      <c r="D85" s="15">
        <f>Main!$P$17</f>
        <v>800</v>
      </c>
      <c r="F85">
        <f>C80/D85</f>
        <v>0</v>
      </c>
      <c r="V85" s="48">
        <f t="shared" ref="V85:V94" si="10">MOD(F85,1)</f>
        <v>0</v>
      </c>
      <c r="W85" s="52">
        <f t="shared" ref="W85:W94" si="11">V85*D85</f>
        <v>0</v>
      </c>
      <c r="X85" s="53" t="s">
        <v>6</v>
      </c>
      <c r="Y85" s="49"/>
      <c r="Z85" s="51">
        <f t="shared" ref="Z85:Z94" si="12">D85*C85</f>
        <v>0</v>
      </c>
      <c r="AA85" s="50"/>
    </row>
    <row r="86" spans="1:27" ht="16.5" thickTop="1" thickBot="1" x14ac:dyDescent="0.3">
      <c r="A86" s="10" t="s">
        <v>35</v>
      </c>
      <c r="B86" t="str">
        <f>Main!$B$18</f>
        <v>No Door Base Cab</v>
      </c>
      <c r="C86" s="30">
        <v>0</v>
      </c>
      <c r="D86" s="15">
        <f>Main!$P$18</f>
        <v>600</v>
      </c>
      <c r="F86">
        <f>C80/D86</f>
        <v>0</v>
      </c>
      <c r="V86" s="48">
        <f t="shared" si="10"/>
        <v>0</v>
      </c>
      <c r="W86" s="52">
        <f t="shared" si="11"/>
        <v>0</v>
      </c>
      <c r="X86" s="53" t="s">
        <v>6</v>
      </c>
      <c r="Y86" s="49"/>
      <c r="Z86" s="51">
        <f t="shared" si="12"/>
        <v>0</v>
      </c>
      <c r="AA86" s="50"/>
    </row>
    <row r="87" spans="1:27" ht="16.5" thickTop="1" thickBot="1" x14ac:dyDescent="0.3">
      <c r="A87" s="10" t="s">
        <v>36</v>
      </c>
      <c r="B87" t="str">
        <f>Main!$B$19</f>
        <v>2 Door Base Cab</v>
      </c>
      <c r="C87" s="30">
        <v>0</v>
      </c>
      <c r="D87" s="15">
        <f>Main!$P$19</f>
        <v>300</v>
      </c>
      <c r="F87">
        <f>C80/D87</f>
        <v>0</v>
      </c>
      <c r="V87" s="48">
        <f t="shared" si="10"/>
        <v>0</v>
      </c>
      <c r="W87" s="52">
        <f t="shared" si="11"/>
        <v>0</v>
      </c>
      <c r="X87" s="53" t="s">
        <v>6</v>
      </c>
      <c r="Y87" s="49"/>
      <c r="Z87" s="51">
        <f t="shared" si="12"/>
        <v>0</v>
      </c>
      <c r="AA87" s="50"/>
    </row>
    <row r="88" spans="1:27" ht="16.5" thickTop="1" thickBot="1" x14ac:dyDescent="0.3">
      <c r="A88" s="10" t="s">
        <v>43</v>
      </c>
      <c r="B88" t="str">
        <f>Main!$B$20</f>
        <v>Blank Template</v>
      </c>
      <c r="C88" s="30">
        <v>0</v>
      </c>
      <c r="D88" s="15">
        <f>Main!$P$20</f>
        <v>400</v>
      </c>
      <c r="F88">
        <f>C80/D88</f>
        <v>0</v>
      </c>
      <c r="V88" s="48">
        <f t="shared" si="10"/>
        <v>0</v>
      </c>
      <c r="W88" s="52">
        <f t="shared" si="11"/>
        <v>0</v>
      </c>
      <c r="X88" s="53" t="s">
        <v>6</v>
      </c>
      <c r="Y88" s="49"/>
      <c r="Z88" s="51">
        <f t="shared" si="12"/>
        <v>0</v>
      </c>
      <c r="AA88" s="50"/>
    </row>
    <row r="89" spans="1:27" ht="16.5" thickTop="1" thickBot="1" x14ac:dyDescent="0.3">
      <c r="A89" s="10" t="s">
        <v>61</v>
      </c>
      <c r="B89" t="str">
        <f>Main!$B$21</f>
        <v>Blank Template</v>
      </c>
      <c r="C89" s="30">
        <v>0</v>
      </c>
      <c r="D89" s="15">
        <f>Main!$P$21</f>
        <v>500</v>
      </c>
      <c r="F89">
        <f>C80/D89</f>
        <v>0</v>
      </c>
      <c r="V89" s="48">
        <f t="shared" si="10"/>
        <v>0</v>
      </c>
      <c r="W89" s="52">
        <f t="shared" si="11"/>
        <v>0</v>
      </c>
      <c r="X89" s="53" t="s">
        <v>6</v>
      </c>
      <c r="Y89" s="49"/>
      <c r="Z89" s="51">
        <f t="shared" si="12"/>
        <v>0</v>
      </c>
      <c r="AA89" s="50"/>
    </row>
    <row r="90" spans="1:27" ht="16.5" thickTop="1" thickBot="1" x14ac:dyDescent="0.3">
      <c r="A90" s="10" t="s">
        <v>62</v>
      </c>
      <c r="B90" t="str">
        <f>Main!$B$22</f>
        <v>Blank Template</v>
      </c>
      <c r="C90" s="30">
        <v>0</v>
      </c>
      <c r="D90" s="15">
        <f>Main!$P$22</f>
        <v>700</v>
      </c>
      <c r="F90">
        <f>C80/D90</f>
        <v>0</v>
      </c>
      <c r="V90" s="48">
        <f t="shared" si="10"/>
        <v>0</v>
      </c>
      <c r="W90" s="52">
        <f t="shared" si="11"/>
        <v>0</v>
      </c>
      <c r="X90" s="53" t="s">
        <v>6</v>
      </c>
      <c r="Y90" s="49"/>
      <c r="Z90" s="51">
        <f t="shared" si="12"/>
        <v>0</v>
      </c>
      <c r="AA90" s="50"/>
    </row>
    <row r="91" spans="1:27" ht="16.5" thickTop="1" thickBot="1" x14ac:dyDescent="0.3">
      <c r="A91" s="10" t="s">
        <v>63</v>
      </c>
      <c r="B91" t="str">
        <f>Main!$B$23</f>
        <v>Blank Template</v>
      </c>
      <c r="C91" s="30">
        <v>0</v>
      </c>
      <c r="D91" s="15">
        <f>Main!$P$23</f>
        <v>700</v>
      </c>
      <c r="F91">
        <f>C80/D91</f>
        <v>0</v>
      </c>
      <c r="V91" s="48">
        <f t="shared" si="10"/>
        <v>0</v>
      </c>
      <c r="W91" s="52">
        <f t="shared" si="11"/>
        <v>0</v>
      </c>
      <c r="X91" s="53" t="s">
        <v>6</v>
      </c>
      <c r="Y91" s="49"/>
      <c r="Z91" s="51">
        <f t="shared" si="12"/>
        <v>0</v>
      </c>
      <c r="AA91" s="50"/>
    </row>
    <row r="92" spans="1:27" ht="16.5" thickTop="1" thickBot="1" x14ac:dyDescent="0.3">
      <c r="A92" s="10" t="s">
        <v>64</v>
      </c>
      <c r="B92" t="str">
        <f>Main!$B$24</f>
        <v>Blank Template</v>
      </c>
      <c r="C92" s="30">
        <v>0</v>
      </c>
      <c r="D92" s="15">
        <f>Main!$P$24</f>
        <v>200</v>
      </c>
      <c r="F92">
        <f>C80/D92</f>
        <v>0</v>
      </c>
      <c r="V92" s="48">
        <f t="shared" si="10"/>
        <v>0</v>
      </c>
      <c r="W92" s="52">
        <f t="shared" si="11"/>
        <v>0</v>
      </c>
      <c r="X92" s="53" t="s">
        <v>6</v>
      </c>
      <c r="Y92" s="49"/>
      <c r="Z92" s="51">
        <f t="shared" si="12"/>
        <v>0</v>
      </c>
      <c r="AA92" s="50"/>
    </row>
    <row r="93" spans="1:27" ht="16.5" thickTop="1" thickBot="1" x14ac:dyDescent="0.3">
      <c r="A93" s="10" t="s">
        <v>65</v>
      </c>
      <c r="B93" t="str">
        <f>Main!$B$25</f>
        <v xml:space="preserve">3 Drawer </v>
      </c>
      <c r="C93" s="30">
        <v>0</v>
      </c>
      <c r="D93" s="15">
        <f>Main!$P$25</f>
        <v>600</v>
      </c>
      <c r="F93">
        <f>C80/D93</f>
        <v>0</v>
      </c>
      <c r="V93" s="48">
        <f t="shared" si="10"/>
        <v>0</v>
      </c>
      <c r="W93" s="52">
        <f t="shared" si="11"/>
        <v>0</v>
      </c>
      <c r="X93" s="53" t="s">
        <v>6</v>
      </c>
      <c r="Y93" s="49"/>
      <c r="Z93" s="51">
        <f t="shared" si="12"/>
        <v>0</v>
      </c>
      <c r="AA93" s="50"/>
    </row>
    <row r="94" spans="1:27" ht="16.5" thickTop="1" thickBot="1" x14ac:dyDescent="0.3">
      <c r="A94" s="10" t="s">
        <v>66</v>
      </c>
      <c r="B94" t="str">
        <f>Main!$B$26</f>
        <v>Blank Template</v>
      </c>
      <c r="C94" s="30">
        <v>0</v>
      </c>
      <c r="D94" s="15">
        <f>Main!$P$26</f>
        <v>700</v>
      </c>
      <c r="F94">
        <f>C80/D94</f>
        <v>0</v>
      </c>
      <c r="V94" s="48">
        <f t="shared" si="10"/>
        <v>0</v>
      </c>
      <c r="W94" s="52">
        <f t="shared" si="11"/>
        <v>0</v>
      </c>
      <c r="X94" s="53" t="s">
        <v>6</v>
      </c>
      <c r="Y94" s="49"/>
      <c r="Z94" s="51">
        <f t="shared" si="12"/>
        <v>0</v>
      </c>
      <c r="AA94" s="50"/>
    </row>
    <row r="95" spans="1:27" ht="15.75" thickTop="1" x14ac:dyDescent="0.25"/>
  </sheetData>
  <sheetProtection algorithmName="SHA-512" hashValue="j6zPKxNsFYKQvUhbfw7O1lV9GF9iopEKLyBNqQn2wIUq5xN5wRxdzfepr297RBMApwGyCqDvm0KKYjGj5OBPmg==" saltValue="5OothTW5FquiPuSFVF1KSw==" spinCount="100000" sheet="1" objects="1" scenarios="1" formatCells="0"/>
  <mergeCells count="15">
    <mergeCell ref="A11:B11"/>
    <mergeCell ref="A3:B3"/>
    <mergeCell ref="A2:B2"/>
    <mergeCell ref="A6:C6"/>
    <mergeCell ref="J7:L7"/>
    <mergeCell ref="A10:B10"/>
    <mergeCell ref="A57:B57"/>
    <mergeCell ref="A75:C75"/>
    <mergeCell ref="A79:B79"/>
    <mergeCell ref="A80:B80"/>
    <mergeCell ref="A29:C29"/>
    <mergeCell ref="A33:B33"/>
    <mergeCell ref="A34:B34"/>
    <mergeCell ref="A52:C52"/>
    <mergeCell ref="A56:B56"/>
  </mergeCells>
  <phoneticPr fontId="11" type="noConversion"/>
  <conditionalFormatting sqref="F16:F25">
    <cfRule type="expression" dxfId="13" priority="14">
      <formula>IF(LEN(F16),MOD(F16,1)=0,"")</formula>
    </cfRule>
  </conditionalFormatting>
  <conditionalFormatting sqref="C11">
    <cfRule type="cellIs" dxfId="12" priority="12" operator="equal">
      <formula>0</formula>
    </cfRule>
    <cfRule type="cellIs" dxfId="11" priority="13" operator="greaterThan">
      <formula>0</formula>
    </cfRule>
  </conditionalFormatting>
  <conditionalFormatting sqref="F39:F48">
    <cfRule type="expression" dxfId="10" priority="11">
      <formula>IF(LEN(F39),MOD(F39,1)=0,"")</formula>
    </cfRule>
  </conditionalFormatting>
  <conditionalFormatting sqref="C34">
    <cfRule type="cellIs" dxfId="9" priority="9" operator="equal">
      <formula>0</formula>
    </cfRule>
    <cfRule type="cellIs" dxfId="8" priority="10" operator="greaterThan">
      <formula>0</formula>
    </cfRule>
  </conditionalFormatting>
  <conditionalFormatting sqref="F62:F71">
    <cfRule type="expression" dxfId="7" priority="8">
      <formula>IF(LEN(F62),MOD(F62,1)=0,"")</formula>
    </cfRule>
  </conditionalFormatting>
  <conditionalFormatting sqref="C57">
    <cfRule type="cellIs" dxfId="6" priority="6" operator="equal">
      <formula>0</formula>
    </cfRule>
    <cfRule type="cellIs" dxfId="5" priority="7" operator="greaterThan">
      <formula>0</formula>
    </cfRule>
  </conditionalFormatting>
  <conditionalFormatting sqref="F85:F94">
    <cfRule type="expression" dxfId="4" priority="5">
      <formula>IF(LEN(F85),MOD(F85,1)=0,"")</formula>
    </cfRule>
  </conditionalFormatting>
  <conditionalFormatting sqref="C80">
    <cfRule type="cellIs" dxfId="3" priority="3" operator="equal">
      <formula>0</formula>
    </cfRule>
    <cfRule type="cellIs" dxfId="2" priority="4" operator="greaterThan">
      <formula>0</formula>
    </cfRule>
  </conditionalFormatting>
  <conditionalFormatting sqref="K5">
    <cfRule type="cellIs" dxfId="1" priority="1" operator="lessThan">
      <formula>-1</formula>
    </cfRule>
    <cfRule type="cellIs" dxfId="0"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B47"/>
  <sheetViews>
    <sheetView workbookViewId="0">
      <selection activeCell="L19" sqref="L19"/>
    </sheetView>
  </sheetViews>
  <sheetFormatPr defaultRowHeight="15" x14ac:dyDescent="0.25"/>
  <cols>
    <col min="1" max="1" width="17" style="10" bestFit="1" customWidth="1"/>
    <col min="2" max="2" width="15.85546875" bestFit="1" customWidth="1"/>
    <col min="5" max="5" width="12" bestFit="1" customWidth="1"/>
    <col min="6" max="6" width="15.42578125" bestFit="1" customWidth="1"/>
    <col min="7" max="7" width="13.140625" bestFit="1" customWidth="1"/>
    <col min="8" max="8" width="15.7109375" bestFit="1" customWidth="1"/>
    <col min="10" max="10" width="9.28515625" bestFit="1" customWidth="1"/>
    <col min="11" max="11" width="12.140625" bestFit="1" customWidth="1"/>
    <col min="12" max="12" width="15.85546875" bestFit="1" customWidth="1"/>
    <col min="13" max="13" width="20.5703125" customWidth="1"/>
    <col min="14" max="14" width="12.28515625" bestFit="1" customWidth="1"/>
    <col min="19" max="19" width="9.5703125" bestFit="1" customWidth="1"/>
  </cols>
  <sheetData>
    <row r="1" spans="1:28" x14ac:dyDescent="0.25">
      <c r="A1" s="10" t="s">
        <v>24</v>
      </c>
      <c r="B1" s="6">
        <f>'Lazy Calculator'!C2</f>
        <v>16</v>
      </c>
      <c r="C1" t="s">
        <v>6</v>
      </c>
      <c r="F1" s="70" t="s">
        <v>45</v>
      </c>
      <c r="G1" s="71"/>
      <c r="H1" s="71"/>
      <c r="I1" s="71"/>
      <c r="J1" s="71"/>
      <c r="K1" s="71"/>
      <c r="L1" s="71"/>
      <c r="M1" s="72"/>
    </row>
    <row r="2" spans="1:28" x14ac:dyDescent="0.25">
      <c r="A2" s="10" t="s">
        <v>8</v>
      </c>
      <c r="B2" s="6">
        <f>'Lazy Calculator'!C3</f>
        <v>18</v>
      </c>
      <c r="C2" t="s">
        <v>6</v>
      </c>
    </row>
    <row r="3" spans="1:28" x14ac:dyDescent="0.25">
      <c r="L3" t="s">
        <v>219</v>
      </c>
    </row>
    <row r="5" spans="1:28" x14ac:dyDescent="0.25">
      <c r="A5" s="69" t="s">
        <v>74</v>
      </c>
      <c r="B5" s="69"/>
      <c r="C5" s="5">
        <f>SUM(E17:E26)</f>
        <v>31.109535999999995</v>
      </c>
      <c r="D5" s="5" t="s">
        <v>13</v>
      </c>
      <c r="E5" s="5"/>
      <c r="F5" s="5"/>
      <c r="G5" s="5"/>
      <c r="H5" s="5"/>
      <c r="J5" s="68" t="s">
        <v>52</v>
      </c>
      <c r="K5" s="68"/>
      <c r="L5" s="58" t="s">
        <v>142</v>
      </c>
      <c r="M5" s="9">
        <f>VLOOKUP(L5,'Price Calculator'!A3:E22,5,FALSE)</f>
        <v>839.95747199999983</v>
      </c>
      <c r="P5" s="69" t="s">
        <v>218</v>
      </c>
      <c r="Q5" s="69"/>
      <c r="R5" s="73">
        <f>SUM(M5:M12)</f>
        <v>12635.172952000001</v>
      </c>
      <c r="S5" s="73"/>
      <c r="T5" s="73"/>
      <c r="Y5" s="5"/>
      <c r="AB5" s="5"/>
    </row>
    <row r="6" spans="1:28" x14ac:dyDescent="0.25">
      <c r="A6" s="69" t="s">
        <v>75</v>
      </c>
      <c r="B6" s="69"/>
      <c r="C6">
        <f>SUM(F17:F26)</f>
        <v>5.8981200000000005</v>
      </c>
      <c r="D6" t="s">
        <v>13</v>
      </c>
      <c r="G6" s="9"/>
      <c r="J6" s="68" t="s">
        <v>53</v>
      </c>
      <c r="K6" s="68"/>
      <c r="L6" s="30" t="s">
        <v>139</v>
      </c>
      <c r="M6" s="9">
        <f>VLOOKUP(L6,'Price Calculator'!A25:E44,5,FALSE)</f>
        <v>1055.7634800000001</v>
      </c>
    </row>
    <row r="7" spans="1:28" x14ac:dyDescent="0.25">
      <c r="G7" s="9"/>
      <c r="O7" s="69" t="s">
        <v>249</v>
      </c>
      <c r="P7" s="69"/>
      <c r="Q7" s="69"/>
      <c r="R7" s="69"/>
      <c r="S7" s="60">
        <f ca="1">Analytics!K21+Analytics!C7</f>
        <v>193.76266764000002</v>
      </c>
      <c r="T7" t="s">
        <v>250</v>
      </c>
    </row>
    <row r="8" spans="1:28" x14ac:dyDescent="0.25">
      <c r="A8" s="69" t="s">
        <v>76</v>
      </c>
      <c r="B8" s="69"/>
      <c r="C8">
        <f>SUM(G17:G26)</f>
        <v>58.483999999999995</v>
      </c>
      <c r="D8" t="s">
        <v>23</v>
      </c>
      <c r="G8" s="9"/>
      <c r="J8" s="68" t="s">
        <v>189</v>
      </c>
      <c r="K8" s="68"/>
      <c r="L8" s="30" t="s">
        <v>190</v>
      </c>
      <c r="M8" s="9">
        <f>VLOOKUP(L8,'Price Calculator'!N3:R22,5,FALSE)</f>
        <v>175.452</v>
      </c>
      <c r="O8" s="74" t="s">
        <v>251</v>
      </c>
      <c r="P8" s="74"/>
      <c r="Q8" s="74"/>
      <c r="R8" s="74"/>
    </row>
    <row r="9" spans="1:28" x14ac:dyDescent="0.25">
      <c r="A9" s="69" t="s">
        <v>77</v>
      </c>
      <c r="B9" s="69"/>
      <c r="C9">
        <f>SUM(H17:H26)</f>
        <v>104.32000000000001</v>
      </c>
      <c r="D9" t="s">
        <v>23</v>
      </c>
      <c r="G9" s="9"/>
      <c r="J9" s="68" t="s">
        <v>193</v>
      </c>
      <c r="K9" s="68"/>
      <c r="L9" s="30" t="s">
        <v>194</v>
      </c>
      <c r="M9" s="9">
        <f>VLOOKUP(L9,'Price Calculator'!N25:R44,5,FALSE)</f>
        <v>10432</v>
      </c>
    </row>
    <row r="10" spans="1:28" x14ac:dyDescent="0.25">
      <c r="G10" s="9"/>
    </row>
    <row r="11" spans="1:28" x14ac:dyDescent="0.25">
      <c r="A11" s="69" t="s">
        <v>78</v>
      </c>
      <c r="B11" s="69"/>
      <c r="C11">
        <f>SUM(Y17:Y26)</f>
        <v>88</v>
      </c>
      <c r="G11" s="9"/>
      <c r="J11" s="68" t="s">
        <v>215</v>
      </c>
      <c r="K11" s="68"/>
      <c r="L11" s="30" t="s">
        <v>256</v>
      </c>
      <c r="M11" s="9">
        <f>VLOOKUP(L11,'Price Calculator'!H3:L22,5,FALSE)</f>
        <v>88</v>
      </c>
    </row>
    <row r="12" spans="1:28" x14ac:dyDescent="0.25">
      <c r="A12" s="69" t="s">
        <v>79</v>
      </c>
      <c r="B12" s="69"/>
      <c r="C12">
        <f>SUM(AB17:AB26)</f>
        <v>44</v>
      </c>
      <c r="J12" s="68" t="s">
        <v>216</v>
      </c>
      <c r="K12" s="68"/>
      <c r="L12" s="30" t="s">
        <v>258</v>
      </c>
      <c r="M12" s="9">
        <f>VLOOKUP(L12,'Price Calculator'!H25:L44,5,FALSE)</f>
        <v>44</v>
      </c>
    </row>
    <row r="13" spans="1:28" x14ac:dyDescent="0.25">
      <c r="A13" s="39"/>
      <c r="B13" s="39"/>
    </row>
    <row r="14" spans="1:28" s="8" customFormat="1" x14ac:dyDescent="0.25">
      <c r="A14" s="11"/>
    </row>
    <row r="15" spans="1:28" s="10" customFormat="1" x14ac:dyDescent="0.25">
      <c r="E15" s="10" t="s">
        <v>13</v>
      </c>
      <c r="F15" s="10" t="s">
        <v>13</v>
      </c>
      <c r="G15" s="10" t="s">
        <v>23</v>
      </c>
      <c r="H15" s="10" t="s">
        <v>23</v>
      </c>
      <c r="J15" s="69" t="s">
        <v>157</v>
      </c>
      <c r="K15" s="69"/>
      <c r="L15" s="69"/>
      <c r="M15" s="69" t="s">
        <v>41</v>
      </c>
      <c r="N15" s="69"/>
      <c r="O15" s="69"/>
      <c r="P15" s="10" t="s">
        <v>6</v>
      </c>
      <c r="T15" s="69" t="s">
        <v>42</v>
      </c>
      <c r="U15" s="69"/>
      <c r="V15" s="10" t="s">
        <v>6</v>
      </c>
      <c r="X15" s="69" t="s">
        <v>54</v>
      </c>
      <c r="Y15" s="69"/>
    </row>
    <row r="16" spans="1:28" s="10" customFormat="1" x14ac:dyDescent="0.25">
      <c r="B16" s="10" t="s">
        <v>46</v>
      </c>
      <c r="C16" s="10" t="s">
        <v>29</v>
      </c>
      <c r="E16" s="10" t="s">
        <v>30</v>
      </c>
      <c r="F16" s="10" t="s">
        <v>31</v>
      </c>
      <c r="G16" s="10" t="s">
        <v>32</v>
      </c>
      <c r="H16" s="10" t="s">
        <v>33</v>
      </c>
      <c r="J16" s="69" t="s">
        <v>38</v>
      </c>
      <c r="K16" s="69"/>
      <c r="L16" s="69"/>
      <c r="O16" s="10" t="s">
        <v>25</v>
      </c>
      <c r="P16" s="10" t="s">
        <v>26</v>
      </c>
      <c r="Q16" s="10" t="s">
        <v>27</v>
      </c>
      <c r="T16" s="10" t="s">
        <v>51</v>
      </c>
      <c r="U16" s="10" t="s">
        <v>27</v>
      </c>
    </row>
    <row r="17" spans="1:28" x14ac:dyDescent="0.25">
      <c r="A17" s="10" t="s">
        <v>28</v>
      </c>
      <c r="B17" s="31" t="s">
        <v>82</v>
      </c>
      <c r="C17" s="30">
        <v>0</v>
      </c>
      <c r="E17" s="6">
        <f>'Cabinet 1'!X7</f>
        <v>0</v>
      </c>
      <c r="F17" s="6">
        <f>'Cabinet 1'!X8</f>
        <v>0</v>
      </c>
      <c r="G17" s="6">
        <f>'Cabinet 1'!$X$10</f>
        <v>0</v>
      </c>
      <c r="H17" s="6">
        <f>'Cabinet 1'!$X$11</f>
        <v>0</v>
      </c>
      <c r="K17" t="s">
        <v>40</v>
      </c>
      <c r="L17" s="30">
        <v>2</v>
      </c>
      <c r="N17" t="s">
        <v>47</v>
      </c>
      <c r="O17" s="30">
        <v>600</v>
      </c>
      <c r="P17" s="30">
        <v>800</v>
      </c>
      <c r="Q17" s="30">
        <v>900</v>
      </c>
      <c r="T17" s="30">
        <v>0</v>
      </c>
      <c r="U17" s="30">
        <v>0</v>
      </c>
      <c r="X17" t="s">
        <v>55</v>
      </c>
      <c r="Y17" s="6">
        <f>'Cabinet 1'!$X$13</f>
        <v>0</v>
      </c>
      <c r="AA17" t="s">
        <v>59</v>
      </c>
      <c r="AB17" s="6">
        <f>'Cabinet 1'!$X$14</f>
        <v>0</v>
      </c>
    </row>
    <row r="18" spans="1:28" x14ac:dyDescent="0.25">
      <c r="A18" s="10" t="s">
        <v>35</v>
      </c>
      <c r="B18" s="31" t="s">
        <v>277</v>
      </c>
      <c r="C18" s="30">
        <v>1</v>
      </c>
      <c r="E18" s="6">
        <f>'Cabinet 2'!$X$7</f>
        <v>3.1280159999999997</v>
      </c>
      <c r="F18" s="6">
        <f>'Cabinet 2'!$X$8</f>
        <v>0</v>
      </c>
      <c r="G18" s="6">
        <f>'Cabinet 2'!$X$10</f>
        <v>2.9359999999999999</v>
      </c>
      <c r="H18" s="6">
        <f>'Cabinet 2'!$X$11</f>
        <v>0</v>
      </c>
      <c r="K18" t="s">
        <v>40</v>
      </c>
      <c r="L18" s="30">
        <v>1</v>
      </c>
      <c r="N18" t="s">
        <v>48</v>
      </c>
      <c r="O18" s="30">
        <v>900</v>
      </c>
      <c r="P18" s="30">
        <v>600</v>
      </c>
      <c r="Q18" s="30">
        <v>900</v>
      </c>
      <c r="T18" s="30">
        <f>-P18</f>
        <v>-600</v>
      </c>
      <c r="U18" s="30">
        <f>-Q18</f>
        <v>-900</v>
      </c>
      <c r="X18" t="s">
        <v>55</v>
      </c>
      <c r="Y18" s="6">
        <f>'Cabinet 2'!$X$13</f>
        <v>2</v>
      </c>
      <c r="AA18" t="s">
        <v>59</v>
      </c>
      <c r="AB18" s="6">
        <f>'Cabinet 2'!$X$14</f>
        <v>1</v>
      </c>
    </row>
    <row r="19" spans="1:28" x14ac:dyDescent="0.25">
      <c r="A19" s="10" t="s">
        <v>36</v>
      </c>
      <c r="B19" s="31" t="s">
        <v>279</v>
      </c>
      <c r="C19" s="30">
        <v>20</v>
      </c>
      <c r="E19" s="6">
        <f>'Cabinet 3'!$X$7</f>
        <v>25.102559999999997</v>
      </c>
      <c r="F19" s="6">
        <f>'Cabinet 3'!$X$8</f>
        <v>5.4661200000000001</v>
      </c>
      <c r="G19" s="6">
        <f>'Cabinet 3'!$X$10</f>
        <v>46.72</v>
      </c>
      <c r="H19" s="6">
        <f>'Cabinet 3'!$X$11</f>
        <v>96.4</v>
      </c>
      <c r="K19" t="s">
        <v>40</v>
      </c>
      <c r="L19" s="30">
        <v>0</v>
      </c>
      <c r="N19" t="s">
        <v>49</v>
      </c>
      <c r="O19" s="30">
        <v>500</v>
      </c>
      <c r="P19" s="30">
        <v>300</v>
      </c>
      <c r="Q19" s="30">
        <v>900</v>
      </c>
      <c r="T19" s="30">
        <v>3</v>
      </c>
      <c r="U19" s="30">
        <v>2</v>
      </c>
      <c r="X19" t="s">
        <v>55</v>
      </c>
      <c r="Y19" s="6">
        <f>'Cabinet 3'!$X$13</f>
        <v>80</v>
      </c>
      <c r="AA19" t="s">
        <v>59</v>
      </c>
      <c r="AB19" s="6">
        <f>'Cabinet 3'!$X$14</f>
        <v>40</v>
      </c>
    </row>
    <row r="20" spans="1:28" x14ac:dyDescent="0.25">
      <c r="A20" s="10" t="s">
        <v>43</v>
      </c>
      <c r="B20" s="31" t="s">
        <v>134</v>
      </c>
      <c r="C20" s="30">
        <v>0</v>
      </c>
      <c r="E20" s="6">
        <f>'Cabinet 4'!$X$7</f>
        <v>0</v>
      </c>
      <c r="F20" s="6">
        <f>'Cabinet 4'!$X$8</f>
        <v>0</v>
      </c>
      <c r="G20" s="6">
        <f>'Cabinet 4'!$X$10</f>
        <v>0</v>
      </c>
      <c r="H20" s="6">
        <f>'Cabinet 4'!$X$11</f>
        <v>0</v>
      </c>
      <c r="K20" t="s">
        <v>40</v>
      </c>
      <c r="L20" s="30">
        <v>1</v>
      </c>
      <c r="N20" t="s">
        <v>50</v>
      </c>
      <c r="O20" s="30">
        <v>400</v>
      </c>
      <c r="P20" s="30">
        <v>400</v>
      </c>
      <c r="Q20" s="30">
        <v>900</v>
      </c>
      <c r="T20" s="30">
        <v>6</v>
      </c>
      <c r="U20" s="30">
        <v>2</v>
      </c>
      <c r="X20" t="s">
        <v>55</v>
      </c>
      <c r="Y20" s="6">
        <f>'Cabinet 4'!$X$13</f>
        <v>0</v>
      </c>
      <c r="AA20" t="s">
        <v>59</v>
      </c>
      <c r="AB20" s="6">
        <f>'Cabinet 4'!$X$14</f>
        <v>0</v>
      </c>
    </row>
    <row r="21" spans="1:28" x14ac:dyDescent="0.25">
      <c r="A21" s="10" t="s">
        <v>61</v>
      </c>
      <c r="B21" s="31" t="s">
        <v>134</v>
      </c>
      <c r="C21" s="30">
        <v>0</v>
      </c>
      <c r="E21" s="6">
        <f>'Cabinet 5'!$X$7</f>
        <v>0</v>
      </c>
      <c r="F21" s="6">
        <f>'Cabinet 5'!$X$8</f>
        <v>0</v>
      </c>
      <c r="G21" s="6">
        <f>'Cabinet 5'!$X$10</f>
        <v>0</v>
      </c>
      <c r="H21" s="6">
        <f>'Cabinet 5'!$X$11</f>
        <v>0</v>
      </c>
      <c r="K21" t="s">
        <v>40</v>
      </c>
      <c r="L21" s="30">
        <v>1</v>
      </c>
      <c r="N21" t="s">
        <v>67</v>
      </c>
      <c r="O21" s="30">
        <v>400</v>
      </c>
      <c r="P21" s="30">
        <v>500</v>
      </c>
      <c r="Q21" s="30">
        <v>900</v>
      </c>
      <c r="T21" s="30">
        <v>6</v>
      </c>
      <c r="U21" s="30">
        <v>2</v>
      </c>
      <c r="X21" t="s">
        <v>55</v>
      </c>
      <c r="Y21" s="6">
        <f>'Cabinet 5'!$X$13</f>
        <v>0</v>
      </c>
      <c r="AA21" t="s">
        <v>59</v>
      </c>
      <c r="AB21" s="6">
        <f>'Cabinet 5'!$X$14</f>
        <v>0</v>
      </c>
    </row>
    <row r="22" spans="1:28" x14ac:dyDescent="0.25">
      <c r="A22" s="10" t="s">
        <v>62</v>
      </c>
      <c r="B22" s="31" t="s">
        <v>134</v>
      </c>
      <c r="C22" s="30">
        <v>0</v>
      </c>
      <c r="E22" s="6">
        <f>'Cabinet 6'!$X$7</f>
        <v>0</v>
      </c>
      <c r="F22" s="6">
        <f>'Cabinet 6'!$X$8</f>
        <v>0</v>
      </c>
      <c r="G22" s="6">
        <f>'Cabinet 6'!$X$10</f>
        <v>0</v>
      </c>
      <c r="H22" s="6">
        <f>'Cabinet 6'!$X$11</f>
        <v>0</v>
      </c>
      <c r="K22" t="s">
        <v>40</v>
      </c>
      <c r="L22" s="30">
        <v>1</v>
      </c>
      <c r="N22" t="s">
        <v>69</v>
      </c>
      <c r="O22" s="30">
        <v>550</v>
      </c>
      <c r="P22" s="30">
        <v>700</v>
      </c>
      <c r="Q22" s="30">
        <v>720</v>
      </c>
      <c r="T22" s="30">
        <v>0</v>
      </c>
      <c r="U22" s="30">
        <v>0</v>
      </c>
      <c r="X22" t="s">
        <v>55</v>
      </c>
      <c r="Y22" s="6">
        <f>'Cabinet 6'!$X$13</f>
        <v>0</v>
      </c>
      <c r="AA22" t="s">
        <v>59</v>
      </c>
      <c r="AB22" s="6">
        <f>'Cabinet 6'!$X$14</f>
        <v>0</v>
      </c>
    </row>
    <row r="23" spans="1:28" x14ac:dyDescent="0.25">
      <c r="A23" s="10" t="s">
        <v>63</v>
      </c>
      <c r="B23" s="31" t="s">
        <v>134</v>
      </c>
      <c r="C23" s="30">
        <v>0</v>
      </c>
      <c r="E23" s="6">
        <f>'Cabinet 7'!$X$7</f>
        <v>0</v>
      </c>
      <c r="F23" s="6">
        <f>'Cabinet 7'!$X$8</f>
        <v>0</v>
      </c>
      <c r="G23" s="6">
        <f>'Cabinet 7'!$X$10</f>
        <v>0</v>
      </c>
      <c r="H23" s="6">
        <f>'Cabinet 7'!$X$11</f>
        <v>0</v>
      </c>
      <c r="K23" t="s">
        <v>40</v>
      </c>
      <c r="L23" s="30">
        <v>1</v>
      </c>
      <c r="N23" t="s">
        <v>81</v>
      </c>
      <c r="O23" s="30">
        <v>550</v>
      </c>
      <c r="P23" s="30">
        <v>700</v>
      </c>
      <c r="Q23" s="30">
        <v>720</v>
      </c>
      <c r="T23" s="30">
        <v>0</v>
      </c>
      <c r="U23" s="30">
        <v>0</v>
      </c>
      <c r="X23" t="s">
        <v>55</v>
      </c>
      <c r="Y23" s="6">
        <f>'Cabinet 7'!$X$13</f>
        <v>0</v>
      </c>
      <c r="AA23" t="s">
        <v>59</v>
      </c>
      <c r="AB23" s="6">
        <f>'Cabinet 7'!$X$14</f>
        <v>0</v>
      </c>
    </row>
    <row r="24" spans="1:28" x14ac:dyDescent="0.25">
      <c r="A24" s="10" t="s">
        <v>64</v>
      </c>
      <c r="B24" s="31" t="s">
        <v>134</v>
      </c>
      <c r="C24" s="30">
        <v>0</v>
      </c>
      <c r="E24" s="6">
        <f>'Cabinet 8'!$X$7</f>
        <v>0</v>
      </c>
      <c r="F24" s="6">
        <f>'Cabinet 8'!$X$8</f>
        <v>0</v>
      </c>
      <c r="G24" s="6">
        <f>'Cabinet 8'!$X$10</f>
        <v>0</v>
      </c>
      <c r="H24" s="6">
        <f>'Cabinet 8'!$X$11</f>
        <v>0</v>
      </c>
      <c r="K24" t="s">
        <v>40</v>
      </c>
      <c r="L24" s="30">
        <v>5</v>
      </c>
      <c r="N24" t="s">
        <v>84</v>
      </c>
      <c r="O24" s="30">
        <v>550</v>
      </c>
      <c r="P24" s="30">
        <v>200</v>
      </c>
      <c r="Q24" s="30">
        <v>720</v>
      </c>
      <c r="T24" s="30">
        <v>0</v>
      </c>
      <c r="U24" s="30">
        <v>0</v>
      </c>
      <c r="X24" t="s">
        <v>55</v>
      </c>
      <c r="Y24" s="6">
        <f>'Cabinet 8'!$X$13</f>
        <v>0</v>
      </c>
      <c r="AA24" t="s">
        <v>59</v>
      </c>
      <c r="AB24" s="6">
        <f>'Cabinet 8'!$X$14</f>
        <v>0</v>
      </c>
    </row>
    <row r="25" spans="1:28" x14ac:dyDescent="0.25">
      <c r="A25" s="10" t="s">
        <v>65</v>
      </c>
      <c r="B25" s="31" t="s">
        <v>188</v>
      </c>
      <c r="C25" s="30">
        <v>1</v>
      </c>
      <c r="E25" s="6">
        <f>'Cabinet 9'!$X$7</f>
        <v>2.8789600000000002</v>
      </c>
      <c r="F25" s="6">
        <f>'Cabinet 9'!$X$8</f>
        <v>0.432</v>
      </c>
      <c r="G25" s="6">
        <f>'Cabinet 9'!$X$10</f>
        <v>8.8279999999999994</v>
      </c>
      <c r="H25" s="6">
        <f>'Cabinet 9'!$X$11</f>
        <v>7.92</v>
      </c>
      <c r="J25" t="s">
        <v>34</v>
      </c>
      <c r="K25" t="s">
        <v>40</v>
      </c>
      <c r="L25" s="30">
        <v>0</v>
      </c>
      <c r="N25" t="s">
        <v>86</v>
      </c>
      <c r="O25" s="30">
        <v>600</v>
      </c>
      <c r="P25" s="30">
        <v>600</v>
      </c>
      <c r="Q25" s="30">
        <v>720</v>
      </c>
      <c r="T25" s="30">
        <v>0</v>
      </c>
      <c r="U25" s="30">
        <v>0</v>
      </c>
      <c r="X25" t="s">
        <v>55</v>
      </c>
      <c r="Y25" s="6">
        <f>'Cabinet 9'!$X$13</f>
        <v>6</v>
      </c>
      <c r="AA25" t="s">
        <v>59</v>
      </c>
      <c r="AB25" s="6">
        <f>'Cabinet 9'!$X$14</f>
        <v>3</v>
      </c>
    </row>
    <row r="26" spans="1:28" x14ac:dyDescent="0.25">
      <c r="A26" s="10" t="s">
        <v>66</v>
      </c>
      <c r="B26" s="31" t="s">
        <v>134</v>
      </c>
      <c r="C26" s="30">
        <v>0</v>
      </c>
      <c r="E26" s="6">
        <f>'Cabinet 10'!$X$7</f>
        <v>0</v>
      </c>
      <c r="F26" s="6">
        <f>'Cabinet 10'!$X$8</f>
        <v>0</v>
      </c>
      <c r="G26" s="6">
        <f>'Cabinet 10'!$X$10</f>
        <v>0</v>
      </c>
      <c r="H26" s="6">
        <f>'Cabinet 10'!$X$11</f>
        <v>0</v>
      </c>
      <c r="K26" t="s">
        <v>40</v>
      </c>
      <c r="L26" s="30">
        <v>1</v>
      </c>
      <c r="N26" t="s">
        <v>87</v>
      </c>
      <c r="O26" s="30">
        <v>550</v>
      </c>
      <c r="P26" s="30">
        <v>700</v>
      </c>
      <c r="Q26" s="30">
        <v>720</v>
      </c>
      <c r="T26" s="30">
        <v>0</v>
      </c>
      <c r="U26" s="30">
        <v>0</v>
      </c>
      <c r="X26" t="s">
        <v>55</v>
      </c>
      <c r="Y26" s="6">
        <f>'Cabinet 10'!$X$13</f>
        <v>0</v>
      </c>
      <c r="AA26" t="s">
        <v>59</v>
      </c>
      <c r="AB26" s="6">
        <f>'Cabinet 10'!$X$14</f>
        <v>0</v>
      </c>
    </row>
    <row r="30" spans="1:28" x14ac:dyDescent="0.25">
      <c r="A30" s="10" t="s">
        <v>207</v>
      </c>
      <c r="B30" t="s">
        <v>211</v>
      </c>
      <c r="C30">
        <v>0</v>
      </c>
      <c r="E30" t="e">
        <f ca="1">INDIRECT("'"&amp;A30&amp;"'!$X$7")</f>
        <v>#REF!</v>
      </c>
      <c r="F30" t="e">
        <f ca="1">INDIRECT("'"&amp;A30&amp;"'!$X$8")</f>
        <v>#REF!</v>
      </c>
      <c r="G30" t="e">
        <f ca="1">INDIRECT("'"&amp;A30&amp;"'!$X$10")</f>
        <v>#REF!</v>
      </c>
      <c r="H30" t="e">
        <f ca="1">INDIRECT("'"&amp;A30&amp;"'!$X$11")</f>
        <v>#REF!</v>
      </c>
      <c r="K30" t="s">
        <v>40</v>
      </c>
      <c r="L30" s="30">
        <v>1</v>
      </c>
      <c r="N30" t="s">
        <v>208</v>
      </c>
      <c r="O30" s="30">
        <v>550</v>
      </c>
      <c r="P30" s="30">
        <v>700</v>
      </c>
      <c r="Q30" s="30">
        <v>720</v>
      </c>
      <c r="T30" s="30">
        <v>0</v>
      </c>
      <c r="U30" s="30">
        <v>0</v>
      </c>
      <c r="X30" t="s">
        <v>55</v>
      </c>
      <c r="Y30" s="6" t="e">
        <f ca="1">INDIRECT("'"&amp;A30&amp;"'!$X$13")</f>
        <v>#REF!</v>
      </c>
      <c r="AA30" t="s">
        <v>59</v>
      </c>
      <c r="AB30" s="6" t="e">
        <f ca="1">INDIRECT("'"&amp;A30&amp;"'!$X$14")</f>
        <v>#REF!</v>
      </c>
    </row>
    <row r="37" spans="1:2" x14ac:dyDescent="0.25">
      <c r="B37" s="9"/>
    </row>
    <row r="41" spans="1:2" x14ac:dyDescent="0.25">
      <c r="A41" s="12"/>
    </row>
    <row r="47" spans="1:2" x14ac:dyDescent="0.25">
      <c r="A47"/>
    </row>
  </sheetData>
  <sheetProtection algorithmName="SHA-512" hashValue="rFFgVPi72PQwDwfrwKLqv9PEeNN2mduS4yuUB2f2SdaWeFZtdorNWPXDSP4FWMBLmzZ87uGnTyWNnxbY2dzG5Q==" saltValue="RZQKwl9+0L1r3OeEKHilIA==" spinCount="100000" sheet="1" formatCells="0" selectLockedCells="1"/>
  <mergeCells count="22">
    <mergeCell ref="T15:U15"/>
    <mergeCell ref="X15:Y15"/>
    <mergeCell ref="F1:M1"/>
    <mergeCell ref="A6:B6"/>
    <mergeCell ref="A8:B8"/>
    <mergeCell ref="A9:B9"/>
    <mergeCell ref="A5:B5"/>
    <mergeCell ref="J5:K5"/>
    <mergeCell ref="J6:K6"/>
    <mergeCell ref="J8:K8"/>
    <mergeCell ref="J9:K9"/>
    <mergeCell ref="R5:T5"/>
    <mergeCell ref="P5:Q5"/>
    <mergeCell ref="O7:R7"/>
    <mergeCell ref="O8:R8"/>
    <mergeCell ref="J16:L16"/>
    <mergeCell ref="J15:L15"/>
    <mergeCell ref="A11:B11"/>
    <mergeCell ref="A12:B12"/>
    <mergeCell ref="M15:O15"/>
    <mergeCell ref="J11:K11"/>
    <mergeCell ref="J12:K12"/>
  </mergeCells>
  <phoneticPr fontId="11"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D5499758-E61A-4F48-8512-C664B4B6CD10}">
          <x14:formula1>
            <xm:f>'Price Calculator'!$A$3:$A$22</xm:f>
          </x14:formula1>
          <xm:sqref>L5</xm:sqref>
        </x14:dataValidation>
        <x14:dataValidation type="list" allowBlank="1" showInputMessage="1" showErrorMessage="1" xr:uid="{2D9BA56C-750E-4973-8B8B-21DC1ADEFC1B}">
          <x14:formula1>
            <xm:f>'Price Calculator'!$N$3:$N$22</xm:f>
          </x14:formula1>
          <xm:sqref>L8</xm:sqref>
        </x14:dataValidation>
        <x14:dataValidation type="list" allowBlank="1" showInputMessage="1" showErrorMessage="1" xr:uid="{D6CD5A66-7DF0-4E08-AF5D-125521CB1EF7}">
          <x14:formula1>
            <xm:f>'Price Calculator'!$N$25:$N$44</xm:f>
          </x14:formula1>
          <xm:sqref>L9</xm:sqref>
        </x14:dataValidation>
        <x14:dataValidation type="list" allowBlank="1" showInputMessage="1" showErrorMessage="1" xr:uid="{AE3C3F12-DA2F-4326-89A5-F254D564A382}">
          <x14:formula1>
            <xm:f>'Price Calculator'!$A$25:$A$44</xm:f>
          </x14:formula1>
          <xm:sqref>L6</xm:sqref>
        </x14:dataValidation>
        <x14:dataValidation type="list" allowBlank="1" showInputMessage="1" showErrorMessage="1" xr:uid="{8A37F88C-A34A-4FF3-9046-88A1068A6E61}">
          <x14:formula1>
            <xm:f>'Price Calculator'!$H$3:$H$22</xm:f>
          </x14:formula1>
          <xm:sqref>L11</xm:sqref>
        </x14:dataValidation>
        <x14:dataValidation type="list" allowBlank="1" showInputMessage="1" showErrorMessage="1" xr:uid="{CEF78765-6B3F-4A10-8D42-C9F8D6A901F3}">
          <x14:formula1>
            <xm:f>'Price Calculator'!$H$25:$H$44</xm:f>
          </x14:formula1>
          <xm:sqref>L12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D348D-4304-41D2-82D8-978B2A7B7B0E}">
  <dimension ref="A1:R21"/>
  <sheetViews>
    <sheetView workbookViewId="0">
      <selection activeCell="K5" sqref="K5"/>
    </sheetView>
  </sheetViews>
  <sheetFormatPr defaultRowHeight="15" x14ac:dyDescent="0.25"/>
  <cols>
    <col min="2" max="2" width="23.42578125" customWidth="1"/>
    <col min="4" max="4" width="12" bestFit="1" customWidth="1"/>
    <col min="10" max="10" width="23.5703125" customWidth="1"/>
    <col min="15" max="15" width="9.5703125" hidden="1" customWidth="1"/>
    <col min="16" max="16" width="7" hidden="1" customWidth="1"/>
    <col min="17" max="17" width="5.5703125" hidden="1" customWidth="1"/>
    <col min="18" max="18" width="7" hidden="1" customWidth="1"/>
    <col min="19" max="19" width="0" hidden="1" customWidth="1"/>
  </cols>
  <sheetData>
    <row r="1" spans="1:18" x14ac:dyDescent="0.25">
      <c r="A1" s="69" t="s">
        <v>233</v>
      </c>
      <c r="B1" s="69"/>
      <c r="C1" s="69"/>
      <c r="D1" s="69"/>
      <c r="I1" s="69" t="s">
        <v>246</v>
      </c>
      <c r="J1" s="69"/>
      <c r="K1" s="69"/>
    </row>
    <row r="3" spans="1:18" x14ac:dyDescent="0.25">
      <c r="A3" s="68" t="s">
        <v>234</v>
      </c>
      <c r="B3" s="68"/>
      <c r="C3" s="30">
        <v>20</v>
      </c>
      <c r="D3" t="s">
        <v>223</v>
      </c>
      <c r="I3" s="68" t="s">
        <v>239</v>
      </c>
      <c r="J3" s="68"/>
      <c r="K3" s="30">
        <v>16</v>
      </c>
      <c r="L3" t="s">
        <v>223</v>
      </c>
      <c r="O3">
        <f ca="1">(K6/1000/K3*3600)</f>
        <v>30.168900000000001</v>
      </c>
      <c r="P3" t="s">
        <v>230</v>
      </c>
      <c r="R3">
        <f ca="1">K4*'Cutting List'!$S$2</f>
        <v>63</v>
      </c>
    </row>
    <row r="4" spans="1:18" x14ac:dyDescent="0.25">
      <c r="A4" s="68" t="s">
        <v>236</v>
      </c>
      <c r="B4" s="68"/>
      <c r="C4" s="30">
        <v>0.9</v>
      </c>
      <c r="D4" t="s">
        <v>235</v>
      </c>
      <c r="I4" s="68" t="s">
        <v>236</v>
      </c>
      <c r="J4" s="68"/>
      <c r="K4" s="30">
        <v>0.5</v>
      </c>
      <c r="L4" t="s">
        <v>235</v>
      </c>
    </row>
    <row r="5" spans="1:18" ht="15.75" thickBot="1" x14ac:dyDescent="0.3">
      <c r="A5" s="68" t="s">
        <v>238</v>
      </c>
      <c r="B5" s="68"/>
      <c r="C5" s="15">
        <f ca="1">'Cutting List'!S2</f>
        <v>126</v>
      </c>
      <c r="G5" s="5"/>
      <c r="H5" s="5"/>
      <c r="I5" s="68" t="s">
        <v>245</v>
      </c>
      <c r="J5" s="68"/>
      <c r="K5" s="30">
        <v>600</v>
      </c>
      <c r="L5" s="5" t="s">
        <v>6</v>
      </c>
      <c r="M5" s="5"/>
      <c r="O5">
        <f ca="1">'Cutting List'!$S$2*K5</f>
        <v>75600</v>
      </c>
      <c r="P5" t="s">
        <v>6</v>
      </c>
      <c r="Q5">
        <f ca="1">O5/1000</f>
        <v>75.599999999999994</v>
      </c>
      <c r="R5" t="s">
        <v>6</v>
      </c>
    </row>
    <row r="6" spans="1:18" ht="16.5" thickTop="1" thickBot="1" x14ac:dyDescent="0.3">
      <c r="I6" s="68" t="s">
        <v>240</v>
      </c>
      <c r="J6" s="68"/>
      <c r="K6" s="15">
        <f ca="1">Main!$C$8+Q5</f>
        <v>134.084</v>
      </c>
      <c r="L6" t="s">
        <v>18</v>
      </c>
    </row>
    <row r="7" spans="1:18" ht="15.75" thickTop="1" x14ac:dyDescent="0.25">
      <c r="A7" s="68" t="s">
        <v>241</v>
      </c>
      <c r="B7" s="75"/>
      <c r="C7" s="60">
        <f ca="1">'Cutting List'!U14</f>
        <v>63.407456640000007</v>
      </c>
      <c r="D7" t="s">
        <v>230</v>
      </c>
    </row>
    <row r="8" spans="1:18" x14ac:dyDescent="0.25">
      <c r="I8" s="68" t="s">
        <v>241</v>
      </c>
      <c r="J8" s="68"/>
      <c r="K8" s="75"/>
      <c r="L8" s="6">
        <f ca="1">(O3/100*R3)+O3</f>
        <v>49.175307000000004</v>
      </c>
      <c r="M8" t="s">
        <v>230</v>
      </c>
    </row>
    <row r="11" spans="1:18" x14ac:dyDescent="0.25">
      <c r="A11" s="68" t="s">
        <v>243</v>
      </c>
      <c r="B11" s="68"/>
      <c r="C11" s="10">
        <v>3618</v>
      </c>
      <c r="D11">
        <f>(3600*1800)/1000000</f>
        <v>6.48</v>
      </c>
      <c r="E11" t="s">
        <v>13</v>
      </c>
      <c r="I11" s="69" t="s">
        <v>247</v>
      </c>
      <c r="J11" s="69"/>
      <c r="K11" s="69"/>
    </row>
    <row r="12" spans="1:18" x14ac:dyDescent="0.25">
      <c r="A12" s="69" t="s">
        <v>242</v>
      </c>
      <c r="B12" s="69"/>
      <c r="C12" s="6">
        <f>Main!$C$5/D11</f>
        <v>4.8008543209876535</v>
      </c>
      <c r="D12" t="s">
        <v>244</v>
      </c>
    </row>
    <row r="13" spans="1:18" x14ac:dyDescent="0.25">
      <c r="I13" s="68" t="s">
        <v>239</v>
      </c>
      <c r="J13" s="68"/>
      <c r="K13" s="30">
        <v>12</v>
      </c>
      <c r="L13" t="s">
        <v>223</v>
      </c>
      <c r="O13">
        <f ca="1">(K16/1000/K13*3600)</f>
        <v>53.976000000000006</v>
      </c>
      <c r="P13" t="s">
        <v>230</v>
      </c>
      <c r="R13">
        <f ca="1">K14*'Cutting List'!$S$2</f>
        <v>50.400000000000006</v>
      </c>
    </row>
    <row r="14" spans="1:18" x14ac:dyDescent="0.25">
      <c r="A14" s="68" t="s">
        <v>243</v>
      </c>
      <c r="B14" s="68"/>
      <c r="C14" s="10">
        <v>2412</v>
      </c>
      <c r="D14">
        <f>(2400*1200)/1000000</f>
        <v>2.88</v>
      </c>
      <c r="E14" t="s">
        <v>13</v>
      </c>
      <c r="I14" s="68" t="s">
        <v>236</v>
      </c>
      <c r="J14" s="68"/>
      <c r="K14" s="30">
        <v>0.4</v>
      </c>
      <c r="L14" t="s">
        <v>235</v>
      </c>
    </row>
    <row r="15" spans="1:18" x14ac:dyDescent="0.25">
      <c r="A15" s="69" t="s">
        <v>242</v>
      </c>
      <c r="B15" s="69"/>
      <c r="C15" s="6">
        <f>Main!$C$5/D14</f>
        <v>10.80192222222222</v>
      </c>
      <c r="D15" t="s">
        <v>244</v>
      </c>
      <c r="I15" s="68" t="s">
        <v>245</v>
      </c>
      <c r="J15" s="68"/>
      <c r="K15" s="30">
        <v>600</v>
      </c>
      <c r="L15" s="5" t="s">
        <v>6</v>
      </c>
      <c r="M15" s="5"/>
      <c r="O15">
        <f ca="1">'Cutting List'!$S$2*K15</f>
        <v>75600</v>
      </c>
      <c r="P15" t="s">
        <v>6</v>
      </c>
      <c r="Q15">
        <f ca="1">O15/1000</f>
        <v>75.599999999999994</v>
      </c>
      <c r="R15" t="s">
        <v>6</v>
      </c>
    </row>
    <row r="16" spans="1:18" ht="15.75" thickBot="1" x14ac:dyDescent="0.3">
      <c r="I16" s="68" t="s">
        <v>240</v>
      </c>
      <c r="J16" s="68"/>
      <c r="K16" s="15">
        <f ca="1">Main!$C$9+Q15</f>
        <v>179.92000000000002</v>
      </c>
      <c r="L16" t="s">
        <v>18</v>
      </c>
    </row>
    <row r="17" spans="9:13" ht="15.75" thickTop="1" x14ac:dyDescent="0.25"/>
    <row r="18" spans="9:13" x14ac:dyDescent="0.25">
      <c r="I18" s="68" t="s">
        <v>241</v>
      </c>
      <c r="J18" s="68"/>
      <c r="K18" s="75"/>
      <c r="L18" s="6">
        <f ca="1">(O13/100*R13)+O13</f>
        <v>81.179904000000008</v>
      </c>
      <c r="M18" t="s">
        <v>230</v>
      </c>
    </row>
    <row r="21" spans="9:13" x14ac:dyDescent="0.25">
      <c r="I21" s="69" t="s">
        <v>248</v>
      </c>
      <c r="J21" s="69"/>
      <c r="K21" s="61">
        <f ca="1">L18+L8</f>
        <v>130.355211</v>
      </c>
      <c r="L21" t="s">
        <v>230</v>
      </c>
    </row>
  </sheetData>
  <sheetProtection algorithmName="SHA-512" hashValue="D4LMLJuQnXOvVEhaLbUO+WOosUWWiqtCOt5USMqjfgJbVlYt5rACJ1JCOo2CmzqLzU1Tjdi9UsGU6EY+geKPXg==" saltValue="oBdKOrygp8/PMYjMcw6neg==" spinCount="100000" sheet="1" objects="1" scenarios="1" selectLockedCells="1"/>
  <mergeCells count="22">
    <mergeCell ref="I21:J21"/>
    <mergeCell ref="I16:J16"/>
    <mergeCell ref="I11:K11"/>
    <mergeCell ref="I13:J13"/>
    <mergeCell ref="I18:K18"/>
    <mergeCell ref="A15:B15"/>
    <mergeCell ref="I8:K8"/>
    <mergeCell ref="I5:J5"/>
    <mergeCell ref="I14:J14"/>
    <mergeCell ref="I15:J15"/>
    <mergeCell ref="A7:B7"/>
    <mergeCell ref="A11:B11"/>
    <mergeCell ref="A12:B12"/>
    <mergeCell ref="A14:B14"/>
    <mergeCell ref="I6:J6"/>
    <mergeCell ref="A3:B3"/>
    <mergeCell ref="A4:B4"/>
    <mergeCell ref="A1:D1"/>
    <mergeCell ref="A5:B5"/>
    <mergeCell ref="I1:K1"/>
    <mergeCell ref="I3:J3"/>
    <mergeCell ref="I4:J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DF534-DF92-4006-B24E-EFC52E11A7F4}">
  <dimension ref="A1:X139"/>
  <sheetViews>
    <sheetView zoomScaleNormal="100" workbookViewId="0">
      <selection activeCell="A2" sqref="A2"/>
    </sheetView>
  </sheetViews>
  <sheetFormatPr defaultRowHeight="15" x14ac:dyDescent="0.25"/>
  <cols>
    <col min="3" max="3" width="14" customWidth="1"/>
    <col min="16" max="17" width="0" hidden="1" customWidth="1"/>
    <col min="18" max="18" width="13.140625" hidden="1" customWidth="1"/>
    <col min="19" max="19" width="16.85546875" hidden="1" customWidth="1"/>
    <col min="20" max="23" width="0" hidden="1" customWidth="1"/>
    <col min="24" max="24" width="8.42578125" hidden="1" customWidth="1"/>
    <col min="25" max="26" width="0" hidden="1" customWidth="1"/>
  </cols>
  <sheetData>
    <row r="1" spans="1:22" x14ac:dyDescent="0.25">
      <c r="D1" t="s">
        <v>1</v>
      </c>
      <c r="E1" t="s">
        <v>2</v>
      </c>
      <c r="F1" t="s">
        <v>29</v>
      </c>
      <c r="G1" s="10" t="s">
        <v>197</v>
      </c>
      <c r="P1" t="s">
        <v>223</v>
      </c>
      <c r="R1" t="s">
        <v>224</v>
      </c>
      <c r="S1" s="59" t="s">
        <v>228</v>
      </c>
      <c r="U1" t="s">
        <v>226</v>
      </c>
    </row>
    <row r="2" spans="1:22" ht="16.5" thickBot="1" x14ac:dyDescent="0.35">
      <c r="A2" s="10" t="s">
        <v>28</v>
      </c>
      <c r="C2" s="10" t="s">
        <v>12</v>
      </c>
      <c r="D2" s="43">
        <f ca="1">INDIRECT("'"&amp;A2&amp;"'!$C$9")</f>
        <v>900</v>
      </c>
      <c r="E2">
        <f ca="1">INDIRECT("'"&amp;A2&amp;"'!$C$7")</f>
        <v>582</v>
      </c>
      <c r="F2" s="6">
        <f ca="1">INDIRECT("'"&amp;A2&amp;"'!$K$33")*A4</f>
        <v>0</v>
      </c>
      <c r="G2" s="40" t="s">
        <v>198</v>
      </c>
      <c r="P2" s="15">
        <f>Analytics!C3</f>
        <v>20</v>
      </c>
      <c r="R2">
        <f t="shared" ref="R2:R11" ca="1" si="0">(D2+E2*2)*F2</f>
        <v>0</v>
      </c>
      <c r="S2" s="6">
        <f ca="1">SUM(F2:F126)</f>
        <v>126</v>
      </c>
      <c r="U2">
        <f ca="1">SUM(R2:R126)</f>
        <v>165072</v>
      </c>
    </row>
    <row r="3" spans="1:22" ht="15.75" thickTop="1" x14ac:dyDescent="0.25">
      <c r="A3" t="s">
        <v>199</v>
      </c>
      <c r="C3" s="10" t="s">
        <v>4</v>
      </c>
      <c r="D3">
        <f ca="1">INDIRECT("'"&amp;A2&amp;"'!$C$11")</f>
        <v>566</v>
      </c>
      <c r="E3">
        <f ca="1">INDIRECT("'"&amp;A2&amp;"'!$C$12")</f>
        <v>768</v>
      </c>
      <c r="F3" s="6">
        <f ca="1">INDIRECT("'"&amp;A2&amp;"'!$K$34")*A4</f>
        <v>0</v>
      </c>
      <c r="G3" s="40"/>
      <c r="R3">
        <f t="shared" ca="1" si="0"/>
        <v>0</v>
      </c>
    </row>
    <row r="4" spans="1:22" ht="15.75" thickBot="1" x14ac:dyDescent="0.3">
      <c r="A4" s="14">
        <f ca="1">A6</f>
        <v>0</v>
      </c>
      <c r="C4" s="10" t="s">
        <v>71</v>
      </c>
      <c r="D4">
        <f ca="1">INDIRECT("'"&amp;A2&amp;"'!$C$17")</f>
        <v>900</v>
      </c>
      <c r="E4">
        <f ca="1">INDIRECT("'"&amp;A2&amp;"'!$C$16")</f>
        <v>768</v>
      </c>
      <c r="F4" s="6">
        <f ca="1">INDIRECT("'"&amp;A2&amp;"'!$K$35")*A4</f>
        <v>0</v>
      </c>
      <c r="G4" s="40"/>
      <c r="R4">
        <f t="shared" ca="1" si="0"/>
        <v>0</v>
      </c>
      <c r="U4" t="s">
        <v>227</v>
      </c>
    </row>
    <row r="5" spans="1:22" ht="15.75" thickTop="1" x14ac:dyDescent="0.25">
      <c r="C5" s="10" t="s">
        <v>40</v>
      </c>
      <c r="D5">
        <f ca="1">INDIRECT("'"&amp;A2&amp;"'!$C$24")</f>
        <v>768</v>
      </c>
      <c r="E5">
        <f ca="1">INDIRECT("'"&amp;A2&amp;"'!$C$23")</f>
        <v>566</v>
      </c>
      <c r="F5" s="6">
        <f ca="1">INDIRECT("'"&amp;A2&amp;"'!$K$36")*A4</f>
        <v>0</v>
      </c>
      <c r="G5" s="40" t="s">
        <v>198</v>
      </c>
      <c r="R5">
        <f t="shared" ca="1" si="0"/>
        <v>0</v>
      </c>
      <c r="U5" s="6">
        <f ca="1">U2/1000</f>
        <v>165.072</v>
      </c>
    </row>
    <row r="6" spans="1:22" x14ac:dyDescent="0.25">
      <c r="A6" s="6">
        <f ca="1">INDIRECT("'"&amp;A2&amp;"'!$R$7")</f>
        <v>0</v>
      </c>
      <c r="C6" s="10" t="s">
        <v>136</v>
      </c>
      <c r="D6">
        <f ca="1">INDIRECT("'"&amp;A2&amp;"'!$C$28")</f>
        <v>768</v>
      </c>
      <c r="E6">
        <f ca="1">INDIRECT("'"&amp;A2&amp;"'!$C$29")</f>
        <v>80</v>
      </c>
      <c r="F6" s="6">
        <f ca="1">INDIRECT("'"&amp;A2&amp;"'!$K$37")*A4</f>
        <v>0</v>
      </c>
      <c r="G6" s="40" t="s">
        <v>198</v>
      </c>
      <c r="R6">
        <f t="shared" ca="1" si="0"/>
        <v>0</v>
      </c>
    </row>
    <row r="7" spans="1:22" x14ac:dyDescent="0.25">
      <c r="R7">
        <f t="shared" si="0"/>
        <v>0</v>
      </c>
      <c r="U7" t="s">
        <v>229</v>
      </c>
      <c r="V7" t="s">
        <v>231</v>
      </c>
    </row>
    <row r="8" spans="1:22" x14ac:dyDescent="0.25">
      <c r="A8" s="10" t="str">
        <f>'Cabinet 1'!$O$32</f>
        <v xml:space="preserve">Extra Components </v>
      </c>
      <c r="C8" t="str">
        <f ca="1">INDIRECT("'"&amp;A2&amp;"'!$O$34")</f>
        <v>Support</v>
      </c>
      <c r="D8">
        <f ca="1">INDIRECT("'"&amp;A2&amp;"'!$P$34")</f>
        <v>200</v>
      </c>
      <c r="E8">
        <f ca="1">INDIRECT("'"&amp;A2&amp;"'!$Q$34")</f>
        <v>300</v>
      </c>
      <c r="F8" s="6">
        <f ca="1">INDIRECT("'"&amp;A2&amp;"'!$S$34")</f>
        <v>0</v>
      </c>
      <c r="G8" s="40" t="s">
        <v>200</v>
      </c>
      <c r="R8">
        <f t="shared" ca="1" si="0"/>
        <v>0</v>
      </c>
      <c r="U8" s="6">
        <f ca="1">(U5/1000/P2*3600)</f>
        <v>29.712959999999999</v>
      </c>
      <c r="V8" t="s">
        <v>230</v>
      </c>
    </row>
    <row r="9" spans="1:22" x14ac:dyDescent="0.25">
      <c r="C9" t="str">
        <f ca="1">INDIRECT("'"&amp;A2&amp;"'!$O$35")</f>
        <v>Part 2</v>
      </c>
      <c r="D9">
        <f ca="1">INDIRECT("'"&amp;A2&amp;"'!$P$35")</f>
        <v>433</v>
      </c>
      <c r="E9">
        <f ca="1">INDIRECT("'"&amp;A2&amp;"'!$Q$35")</f>
        <v>300</v>
      </c>
      <c r="F9" s="6">
        <f ca="1">INDIRECT("'"&amp;A2&amp;"'!$S$35")</f>
        <v>0</v>
      </c>
      <c r="G9" s="40" t="s">
        <v>200</v>
      </c>
      <c r="R9">
        <f t="shared" ca="1" si="0"/>
        <v>0</v>
      </c>
    </row>
    <row r="10" spans="1:22" x14ac:dyDescent="0.25">
      <c r="C10" t="str">
        <f ca="1">INDIRECT("'"&amp;A2&amp;"'!$O$36")</f>
        <v>Part 3</v>
      </c>
      <c r="D10">
        <f ca="1">INDIRECT("'"&amp;A2&amp;"'!$P$36")</f>
        <v>223</v>
      </c>
      <c r="E10">
        <f ca="1">INDIRECT("'"&amp;A2&amp;"'!$Q$36")</f>
        <v>300</v>
      </c>
      <c r="F10" s="6">
        <f ca="1">INDIRECT("'"&amp;A2&amp;"'!$S$36")</f>
        <v>0</v>
      </c>
      <c r="G10" s="40" t="s">
        <v>200</v>
      </c>
      <c r="R10">
        <f t="shared" ca="1" si="0"/>
        <v>0</v>
      </c>
      <c r="U10" t="s">
        <v>237</v>
      </c>
    </row>
    <row r="11" spans="1:22" ht="15.75" thickBot="1" x14ac:dyDescent="0.3">
      <c r="C11" t="str">
        <f ca="1">INDIRECT("'"&amp;A2&amp;"'!$O$37")</f>
        <v>Part 4</v>
      </c>
      <c r="D11">
        <f ca="1">INDIRECT("'"&amp;A2&amp;"'!$P$37")</f>
        <v>200</v>
      </c>
      <c r="E11">
        <f ca="1">INDIRECT("'"&amp;A2&amp;"'!$Q$37")</f>
        <v>300</v>
      </c>
      <c r="F11" s="6">
        <f ca="1">INDIRECT("'"&amp;A2&amp;"'!$S$37")</f>
        <v>0</v>
      </c>
      <c r="G11" s="40" t="s">
        <v>200</v>
      </c>
      <c r="R11">
        <f t="shared" ca="1" si="0"/>
        <v>0</v>
      </c>
      <c r="U11" s="15">
        <f ca="1">Analytics!C4*S2</f>
        <v>113.4</v>
      </c>
    </row>
    <row r="12" spans="1:22" ht="15.75" thickTop="1" x14ac:dyDescent="0.25"/>
    <row r="13" spans="1:22" x14ac:dyDescent="0.25">
      <c r="D13" t="s">
        <v>1</v>
      </c>
      <c r="E13" t="s">
        <v>2</v>
      </c>
      <c r="F13" t="s">
        <v>29</v>
      </c>
      <c r="G13" s="10" t="s">
        <v>197</v>
      </c>
      <c r="U13" t="s">
        <v>232</v>
      </c>
    </row>
    <row r="14" spans="1:22" ht="15.75" x14ac:dyDescent="0.3">
      <c r="A14" s="10" t="s">
        <v>35</v>
      </c>
      <c r="C14" s="10" t="s">
        <v>12</v>
      </c>
      <c r="D14" s="43">
        <f ca="1">INDIRECT("'"&amp;A14&amp;"'!$C$9")</f>
        <v>900</v>
      </c>
      <c r="E14">
        <f ca="1">INDIRECT("'"&amp;A14&amp;"'!$C$7")</f>
        <v>882</v>
      </c>
      <c r="F14" s="6">
        <f ca="1">INDIRECT("'"&amp;A14&amp;"'!$K$33")*A16</f>
        <v>2</v>
      </c>
      <c r="G14" s="40" t="s">
        <v>198</v>
      </c>
      <c r="I14" s="43"/>
      <c r="R14">
        <f t="shared" ref="R14:R22" ca="1" si="1">(D14+E14*2)*F14</f>
        <v>5328</v>
      </c>
      <c r="U14" s="60">
        <f ca="1">(U8/100*U11)+U8</f>
        <v>63.407456640000007</v>
      </c>
      <c r="V14" t="s">
        <v>230</v>
      </c>
    </row>
    <row r="15" spans="1:22" x14ac:dyDescent="0.25">
      <c r="A15" t="s">
        <v>199</v>
      </c>
      <c r="C15" s="10" t="s">
        <v>4</v>
      </c>
      <c r="D15">
        <f ca="1">INDIRECT("'"&amp;A14&amp;"'!$C$11")</f>
        <v>866</v>
      </c>
      <c r="E15">
        <f ca="1">INDIRECT("'"&amp;A14&amp;"'!$C$12")</f>
        <v>568</v>
      </c>
      <c r="F15" s="6">
        <f ca="1">INDIRECT("'"&amp;A14&amp;"'!$K$34")*A16</f>
        <v>1</v>
      </c>
      <c r="G15" s="40"/>
      <c r="R15">
        <f t="shared" ca="1" si="1"/>
        <v>2002</v>
      </c>
    </row>
    <row r="16" spans="1:22" ht="15.75" thickBot="1" x14ac:dyDescent="0.3">
      <c r="A16" s="14">
        <f ca="1">A18</f>
        <v>1</v>
      </c>
      <c r="C16" s="10" t="s">
        <v>71</v>
      </c>
      <c r="D16">
        <f ca="1">INDIRECT("'"&amp;A14&amp;"'!$C$17")</f>
        <v>900</v>
      </c>
      <c r="E16">
        <f ca="1">INDIRECT("'"&amp;A14&amp;"'!$C$16")</f>
        <v>568</v>
      </c>
      <c r="F16" s="6">
        <f ca="1">INDIRECT("'"&amp;A14&amp;"'!$K$35")*A16</f>
        <v>1</v>
      </c>
      <c r="G16" s="40"/>
      <c r="R16">
        <f t="shared" ca="1" si="1"/>
        <v>2036</v>
      </c>
    </row>
    <row r="17" spans="1:18" ht="15.75" thickTop="1" x14ac:dyDescent="0.25">
      <c r="C17" s="10" t="s">
        <v>40</v>
      </c>
      <c r="D17">
        <f ca="1">INDIRECT("'"&amp;A14&amp;"'!$C$24")</f>
        <v>568</v>
      </c>
      <c r="E17">
        <f ca="1">INDIRECT("'"&amp;A14&amp;"'!$C$23")</f>
        <v>866</v>
      </c>
      <c r="F17" s="6">
        <f ca="1">INDIRECT("'"&amp;A14&amp;"'!$K$36")*A16</f>
        <v>1</v>
      </c>
      <c r="G17" s="40" t="s">
        <v>198</v>
      </c>
      <c r="R17">
        <f t="shared" ca="1" si="1"/>
        <v>2300</v>
      </c>
    </row>
    <row r="18" spans="1:18" x14ac:dyDescent="0.25">
      <c r="A18" s="6">
        <f ca="1">INDIRECT("'"&amp;A14&amp;"'!$R$7")</f>
        <v>1</v>
      </c>
      <c r="C18" s="10" t="s">
        <v>136</v>
      </c>
      <c r="D18">
        <f ca="1">INDIRECT("'"&amp;A14&amp;"'!$C$28")</f>
        <v>568</v>
      </c>
      <c r="E18">
        <f ca="1">INDIRECT("'"&amp;A14&amp;"'!$C$29")</f>
        <v>80</v>
      </c>
      <c r="F18" s="6">
        <f ca="1">INDIRECT("'"&amp;A14&amp;"'!$K$37")*A16</f>
        <v>1</v>
      </c>
      <c r="G18" s="40" t="s">
        <v>198</v>
      </c>
      <c r="R18">
        <f t="shared" ca="1" si="1"/>
        <v>728</v>
      </c>
    </row>
    <row r="19" spans="1:18" x14ac:dyDescent="0.25">
      <c r="R19">
        <f t="shared" si="1"/>
        <v>0</v>
      </c>
    </row>
    <row r="20" spans="1:18" x14ac:dyDescent="0.25">
      <c r="A20" s="10" t="str">
        <f>'Cabinet 1'!$O$32</f>
        <v xml:space="preserve">Extra Components </v>
      </c>
      <c r="C20" t="str">
        <f ca="1">INDIRECT("'"&amp;A14&amp;"'!$O$34")</f>
        <v>Part 1</v>
      </c>
      <c r="D20">
        <f ca="1">INDIRECT("'"&amp;A14&amp;"'!$P$34")</f>
        <v>200</v>
      </c>
      <c r="E20">
        <f ca="1">INDIRECT("'"&amp;A14&amp;"'!$Q$34")</f>
        <v>300</v>
      </c>
      <c r="F20" s="6">
        <f ca="1">INDIRECT("'"&amp;A14&amp;"'!$S$34")</f>
        <v>0</v>
      </c>
      <c r="G20" s="40" t="s">
        <v>200</v>
      </c>
      <c r="R20">
        <f t="shared" ca="1" si="1"/>
        <v>0</v>
      </c>
    </row>
    <row r="21" spans="1:18" x14ac:dyDescent="0.25">
      <c r="C21" t="str">
        <f ca="1">INDIRECT("'"&amp;A14&amp;"'!$O$35")</f>
        <v>Part 2</v>
      </c>
      <c r="D21">
        <f ca="1">INDIRECT("'"&amp;A14&amp;"'!$P$35")</f>
        <v>433</v>
      </c>
      <c r="E21">
        <f ca="1">INDIRECT("'"&amp;A14&amp;"'!$Q$35")</f>
        <v>300</v>
      </c>
      <c r="F21" s="6">
        <f ca="1">INDIRECT("'"&amp;A14&amp;"'!$S$35")</f>
        <v>0</v>
      </c>
      <c r="G21" s="40" t="s">
        <v>200</v>
      </c>
      <c r="R21">
        <f t="shared" ca="1" si="1"/>
        <v>0</v>
      </c>
    </row>
    <row r="22" spans="1:18" x14ac:dyDescent="0.25">
      <c r="C22" t="str">
        <f ca="1">INDIRECT("'"&amp;A14&amp;"'!$O$36")</f>
        <v>Part 3</v>
      </c>
      <c r="D22">
        <f ca="1">INDIRECT("'"&amp;A14&amp;"'!$P$36")</f>
        <v>223</v>
      </c>
      <c r="E22">
        <f ca="1">INDIRECT("'"&amp;A14&amp;"'!$Q$36")</f>
        <v>300</v>
      </c>
      <c r="F22" s="6">
        <f ca="1">INDIRECT("'"&amp;A14&amp;"'!$S$36")</f>
        <v>0</v>
      </c>
      <c r="G22" s="40" t="s">
        <v>200</v>
      </c>
      <c r="R22">
        <f t="shared" ca="1" si="1"/>
        <v>0</v>
      </c>
    </row>
    <row r="23" spans="1:18" x14ac:dyDescent="0.25">
      <c r="C23" t="str">
        <f ca="1">INDIRECT("'"&amp;A14&amp;"'!$O$37")</f>
        <v>Part 4</v>
      </c>
      <c r="D23">
        <f ca="1">INDIRECT("'"&amp;A14&amp;"'!$P$37")</f>
        <v>200</v>
      </c>
      <c r="E23">
        <f ca="1">INDIRECT("'"&amp;A14&amp;"'!$Q$37")</f>
        <v>300</v>
      </c>
      <c r="F23" s="6">
        <f ca="1">INDIRECT("'"&amp;A14&amp;"'!$S$37")</f>
        <v>0</v>
      </c>
      <c r="G23" s="40" t="s">
        <v>200</v>
      </c>
    </row>
    <row r="25" spans="1:18" x14ac:dyDescent="0.25">
      <c r="D25" t="s">
        <v>1</v>
      </c>
      <c r="E25" t="s">
        <v>2</v>
      </c>
      <c r="F25" t="s">
        <v>29</v>
      </c>
      <c r="G25" s="10" t="s">
        <v>197</v>
      </c>
    </row>
    <row r="26" spans="1:18" ht="15.75" x14ac:dyDescent="0.3">
      <c r="A26" s="10" t="s">
        <v>36</v>
      </c>
      <c r="C26" s="10" t="s">
        <v>12</v>
      </c>
      <c r="D26" s="43">
        <f ca="1">INDIRECT("'"&amp;A26&amp;"'!$C$9")</f>
        <v>900</v>
      </c>
      <c r="E26">
        <f ca="1">INDIRECT("'"&amp;A26&amp;"'!$C$7")</f>
        <v>482</v>
      </c>
      <c r="F26" s="6">
        <f ca="1">INDIRECT("'"&amp;A26&amp;"'!$K$33")*A28</f>
        <v>40</v>
      </c>
      <c r="G26" s="40" t="s">
        <v>198</v>
      </c>
      <c r="R26">
        <f t="shared" ref="R26:R35" ca="1" si="2">(D26+E26*2)*F26</f>
        <v>74560</v>
      </c>
    </row>
    <row r="27" spans="1:18" x14ac:dyDescent="0.25">
      <c r="A27" t="s">
        <v>199</v>
      </c>
      <c r="C27" s="10" t="s">
        <v>4</v>
      </c>
      <c r="D27">
        <f ca="1">INDIRECT("'"&amp;A26&amp;"'!$C$11")</f>
        <v>466</v>
      </c>
      <c r="E27">
        <f ca="1">INDIRECT("'"&amp;A26&amp;"'!$C$12")</f>
        <v>268</v>
      </c>
      <c r="F27" s="6">
        <f ca="1">INDIRECT("'"&amp;A26&amp;"'!$K$34")*A28</f>
        <v>20</v>
      </c>
      <c r="G27" s="40"/>
      <c r="R27">
        <f t="shared" ca="1" si="2"/>
        <v>20040</v>
      </c>
    </row>
    <row r="28" spans="1:18" ht="15.75" thickBot="1" x14ac:dyDescent="0.3">
      <c r="A28" s="14">
        <f ca="1">A30</f>
        <v>20</v>
      </c>
      <c r="C28" s="10" t="s">
        <v>71</v>
      </c>
      <c r="D28">
        <f ca="1">INDIRECT("'"&amp;A26&amp;"'!$C$17")</f>
        <v>900</v>
      </c>
      <c r="E28">
        <f ca="1">INDIRECT("'"&amp;A26&amp;"'!$C$16")</f>
        <v>268</v>
      </c>
      <c r="F28" s="6">
        <f ca="1">INDIRECT("'"&amp;A26&amp;"'!$K$35")*A28</f>
        <v>20</v>
      </c>
      <c r="G28" s="40"/>
      <c r="R28">
        <f t="shared" ca="1" si="2"/>
        <v>28720</v>
      </c>
    </row>
    <row r="29" spans="1:18" ht="15.75" thickTop="1" x14ac:dyDescent="0.25">
      <c r="C29" s="10" t="s">
        <v>40</v>
      </c>
      <c r="D29">
        <f ca="1">INDIRECT("'"&amp;A26&amp;"'!$C$24")</f>
        <v>268</v>
      </c>
      <c r="E29">
        <f ca="1">INDIRECT("'"&amp;A26&amp;"'!$C$23")</f>
        <v>466</v>
      </c>
      <c r="F29" s="6">
        <f ca="1">INDIRECT("'"&amp;A26&amp;"'!$K$36")*A28</f>
        <v>0</v>
      </c>
      <c r="G29" s="40" t="s">
        <v>198</v>
      </c>
      <c r="R29">
        <f t="shared" ca="1" si="2"/>
        <v>0</v>
      </c>
    </row>
    <row r="30" spans="1:18" x14ac:dyDescent="0.25">
      <c r="A30" s="6">
        <f ca="1">INDIRECT("'"&amp;A26&amp;"'!$R$7")</f>
        <v>20</v>
      </c>
      <c r="C30" s="10" t="s">
        <v>136</v>
      </c>
      <c r="D30">
        <f ca="1">INDIRECT("'"&amp;A26&amp;"'!$C$28")</f>
        <v>268</v>
      </c>
      <c r="E30">
        <f ca="1">INDIRECT("'"&amp;A26&amp;"'!$C$29")</f>
        <v>80</v>
      </c>
      <c r="F30" s="6">
        <f ca="1">INDIRECT("'"&amp;A26&amp;"'!$K$37")*A28</f>
        <v>20</v>
      </c>
      <c r="G30" s="40" t="s">
        <v>198</v>
      </c>
      <c r="R30">
        <f t="shared" ca="1" si="2"/>
        <v>8560</v>
      </c>
    </row>
    <row r="31" spans="1:18" x14ac:dyDescent="0.25">
      <c r="R31">
        <f t="shared" si="2"/>
        <v>0</v>
      </c>
    </row>
    <row r="32" spans="1:18" x14ac:dyDescent="0.25">
      <c r="A32" s="10" t="str">
        <f>'Cabinet 1'!$O$32</f>
        <v xml:space="preserve">Extra Components </v>
      </c>
      <c r="C32" t="str">
        <f ca="1">INDIRECT("'"&amp;A26&amp;"'!$O$34")</f>
        <v>Part 1</v>
      </c>
      <c r="D32">
        <f ca="1">INDIRECT("'"&amp;A26&amp;"'!$P$34")</f>
        <v>200</v>
      </c>
      <c r="E32">
        <f ca="1">INDIRECT("'"&amp;A26&amp;"'!$Q$34")</f>
        <v>300</v>
      </c>
      <c r="F32" s="6">
        <f ca="1">INDIRECT("'"&amp;A26&amp;"'!$S$34")</f>
        <v>0</v>
      </c>
      <c r="G32" s="40" t="s">
        <v>200</v>
      </c>
      <c r="R32">
        <f t="shared" ca="1" si="2"/>
        <v>0</v>
      </c>
    </row>
    <row r="33" spans="1:18" x14ac:dyDescent="0.25">
      <c r="C33" t="str">
        <f ca="1">INDIRECT("'"&amp;A26&amp;"'!$O$35")</f>
        <v>Part 2</v>
      </c>
      <c r="D33">
        <f ca="1">INDIRECT("'"&amp;A26&amp;"'!$P$35")</f>
        <v>433</v>
      </c>
      <c r="E33">
        <f ca="1">INDIRECT("'"&amp;A26&amp;"'!$Q$35")</f>
        <v>300</v>
      </c>
      <c r="F33" s="6">
        <f ca="1">INDIRECT("'"&amp;A26&amp;"'!$S$35")</f>
        <v>0</v>
      </c>
      <c r="G33" s="40" t="s">
        <v>200</v>
      </c>
      <c r="R33">
        <f t="shared" ca="1" si="2"/>
        <v>0</v>
      </c>
    </row>
    <row r="34" spans="1:18" x14ac:dyDescent="0.25">
      <c r="C34" t="str">
        <f ca="1">INDIRECT("'"&amp;A26&amp;"'!$O$36")</f>
        <v>Part 3</v>
      </c>
      <c r="D34">
        <f ca="1">INDIRECT("'"&amp;A26&amp;"'!$P$36")</f>
        <v>223</v>
      </c>
      <c r="E34">
        <f ca="1">INDIRECT("'"&amp;A26&amp;"'!$Q$36")</f>
        <v>300</v>
      </c>
      <c r="F34" s="6">
        <f ca="1">INDIRECT("'"&amp;A26&amp;"'!$S$36")</f>
        <v>0</v>
      </c>
      <c r="G34" s="40" t="s">
        <v>200</v>
      </c>
      <c r="R34">
        <f t="shared" ca="1" si="2"/>
        <v>0</v>
      </c>
    </row>
    <row r="35" spans="1:18" x14ac:dyDescent="0.25">
      <c r="C35" t="str">
        <f ca="1">INDIRECT("'"&amp;A26&amp;"'!$O$37")</f>
        <v>Part 4</v>
      </c>
      <c r="D35">
        <f ca="1">INDIRECT("'"&amp;A26&amp;"'!$P$37")</f>
        <v>200</v>
      </c>
      <c r="E35">
        <f ca="1">INDIRECT("'"&amp;A26&amp;"'!$Q$37")</f>
        <v>300</v>
      </c>
      <c r="F35" s="6">
        <f ca="1">INDIRECT("'"&amp;A26&amp;"'!$S$37")</f>
        <v>0</v>
      </c>
      <c r="G35" s="40" t="s">
        <v>200</v>
      </c>
      <c r="R35">
        <f t="shared" ca="1" si="2"/>
        <v>0</v>
      </c>
    </row>
    <row r="38" spans="1:18" x14ac:dyDescent="0.25">
      <c r="D38" t="s">
        <v>1</v>
      </c>
      <c r="E38" t="s">
        <v>2</v>
      </c>
      <c r="F38" t="s">
        <v>29</v>
      </c>
      <c r="G38" s="10" t="s">
        <v>197</v>
      </c>
    </row>
    <row r="39" spans="1:18" ht="15.75" x14ac:dyDescent="0.3">
      <c r="A39" s="10" t="s">
        <v>43</v>
      </c>
      <c r="C39" s="10" t="s">
        <v>12</v>
      </c>
      <c r="D39" s="43">
        <f ca="1">INDIRECT("'"&amp;A39&amp;"'!$C$9")</f>
        <v>900</v>
      </c>
      <c r="E39">
        <f ca="1">INDIRECT("'"&amp;A39&amp;"'!$C$7")</f>
        <v>382</v>
      </c>
      <c r="F39" s="6">
        <f ca="1">INDIRECT("'"&amp;A39&amp;"'!$K$33")*A41</f>
        <v>0</v>
      </c>
      <c r="G39" s="40" t="s">
        <v>198</v>
      </c>
      <c r="R39">
        <f t="shared" ref="R39:R48" ca="1" si="3">(D39+E39*2)*F39</f>
        <v>0</v>
      </c>
    </row>
    <row r="40" spans="1:18" x14ac:dyDescent="0.25">
      <c r="A40" t="s">
        <v>199</v>
      </c>
      <c r="C40" s="10" t="s">
        <v>4</v>
      </c>
      <c r="D40">
        <f ca="1">INDIRECT("'"&amp;A39&amp;"'!$C$11")</f>
        <v>366</v>
      </c>
      <c r="E40">
        <f ca="1">INDIRECT("'"&amp;A39&amp;"'!$C$12")</f>
        <v>368</v>
      </c>
      <c r="F40" s="6">
        <f ca="1">INDIRECT("'"&amp;A39&amp;"'!$K$34")*A41</f>
        <v>0</v>
      </c>
      <c r="G40" s="40"/>
      <c r="R40">
        <f t="shared" ca="1" si="3"/>
        <v>0</v>
      </c>
    </row>
    <row r="41" spans="1:18" ht="15.75" thickBot="1" x14ac:dyDescent="0.3">
      <c r="A41" s="14">
        <f ca="1">A43</f>
        <v>0</v>
      </c>
      <c r="C41" s="10" t="s">
        <v>71</v>
      </c>
      <c r="D41">
        <f ca="1">INDIRECT("'"&amp;A39&amp;"'!$C$17")</f>
        <v>900</v>
      </c>
      <c r="E41">
        <f ca="1">INDIRECT("'"&amp;A39&amp;"'!$C$16")</f>
        <v>368</v>
      </c>
      <c r="F41" s="6">
        <f ca="1">INDIRECT("'"&amp;A39&amp;"'!$K$35")*A41</f>
        <v>0</v>
      </c>
      <c r="G41" s="40"/>
      <c r="R41">
        <f t="shared" ca="1" si="3"/>
        <v>0</v>
      </c>
    </row>
    <row r="42" spans="1:18" ht="15.75" thickTop="1" x14ac:dyDescent="0.25">
      <c r="C42" s="10" t="s">
        <v>40</v>
      </c>
      <c r="D42">
        <f ca="1">INDIRECT("'"&amp;A39&amp;"'!$C$24")</f>
        <v>368</v>
      </c>
      <c r="E42">
        <f ca="1">INDIRECT("'"&amp;A39&amp;"'!$C$23")</f>
        <v>366</v>
      </c>
      <c r="F42" s="6">
        <f ca="1">INDIRECT("'"&amp;A39&amp;"'!$K$36")*A41</f>
        <v>0</v>
      </c>
      <c r="G42" s="40" t="s">
        <v>198</v>
      </c>
      <c r="R42">
        <f t="shared" ca="1" si="3"/>
        <v>0</v>
      </c>
    </row>
    <row r="43" spans="1:18" x14ac:dyDescent="0.25">
      <c r="A43" s="6">
        <f ca="1">INDIRECT("'"&amp;A39&amp;"'!$R$7")</f>
        <v>0</v>
      </c>
      <c r="C43" s="10" t="s">
        <v>136</v>
      </c>
      <c r="D43">
        <f ca="1">INDIRECT("'"&amp;A39&amp;"'!$C$28")</f>
        <v>368</v>
      </c>
      <c r="E43">
        <f ca="1">INDIRECT("'"&amp;A39&amp;"'!$C$29")</f>
        <v>80</v>
      </c>
      <c r="F43" s="6">
        <f ca="1">INDIRECT("'"&amp;A39&amp;"'!$K$37")*A41</f>
        <v>0</v>
      </c>
      <c r="G43" s="40" t="s">
        <v>198</v>
      </c>
      <c r="R43">
        <f t="shared" ca="1" si="3"/>
        <v>0</v>
      </c>
    </row>
    <row r="44" spans="1:18" x14ac:dyDescent="0.25">
      <c r="R44">
        <f t="shared" si="3"/>
        <v>0</v>
      </c>
    </row>
    <row r="45" spans="1:18" x14ac:dyDescent="0.25">
      <c r="A45" s="10" t="str">
        <f>'Cabinet 1'!$O$32</f>
        <v xml:space="preserve">Extra Components </v>
      </c>
      <c r="C45" t="str">
        <f ca="1">INDIRECT("'"&amp;A39&amp;"'!$O$34")</f>
        <v>Part 1</v>
      </c>
      <c r="D45">
        <f ca="1">INDIRECT("'"&amp;A39&amp;"'!$P$34")</f>
        <v>200</v>
      </c>
      <c r="E45">
        <f ca="1">INDIRECT("'"&amp;A39&amp;"'!$Q$34")</f>
        <v>300</v>
      </c>
      <c r="F45" s="6">
        <f ca="1">INDIRECT("'"&amp;A39&amp;"'!$S$34")</f>
        <v>0</v>
      </c>
      <c r="G45" s="40" t="s">
        <v>200</v>
      </c>
      <c r="R45">
        <f t="shared" ca="1" si="3"/>
        <v>0</v>
      </c>
    </row>
    <row r="46" spans="1:18" x14ac:dyDescent="0.25">
      <c r="C46" t="str">
        <f ca="1">INDIRECT("'"&amp;A39&amp;"'!$O$35")</f>
        <v>Part 2</v>
      </c>
      <c r="D46">
        <f ca="1">INDIRECT("'"&amp;A39&amp;"'!$P$35")</f>
        <v>433</v>
      </c>
      <c r="E46">
        <f ca="1">INDIRECT("'"&amp;A39&amp;"'!$Q$35")</f>
        <v>300</v>
      </c>
      <c r="F46" s="6">
        <f ca="1">INDIRECT("'"&amp;A39&amp;"'!$S$35")</f>
        <v>0</v>
      </c>
      <c r="G46" s="40" t="s">
        <v>200</v>
      </c>
      <c r="R46">
        <f t="shared" ca="1" si="3"/>
        <v>0</v>
      </c>
    </row>
    <row r="47" spans="1:18" x14ac:dyDescent="0.25">
      <c r="C47" t="str">
        <f ca="1">INDIRECT("'"&amp;A39&amp;"'!$O$36")</f>
        <v>Part 3</v>
      </c>
      <c r="D47">
        <f ca="1">INDIRECT("'"&amp;A39&amp;"'!$P$36")</f>
        <v>223</v>
      </c>
      <c r="E47">
        <f ca="1">INDIRECT("'"&amp;A39&amp;"'!$Q$36")</f>
        <v>300</v>
      </c>
      <c r="F47" s="6">
        <f ca="1">INDIRECT("'"&amp;A39&amp;"'!$S$36")</f>
        <v>0</v>
      </c>
      <c r="G47" s="40" t="s">
        <v>200</v>
      </c>
      <c r="R47">
        <f t="shared" ca="1" si="3"/>
        <v>0</v>
      </c>
    </row>
    <row r="48" spans="1:18" x14ac:dyDescent="0.25">
      <c r="C48" t="str">
        <f ca="1">INDIRECT("'"&amp;A39&amp;"'!$O$37")</f>
        <v>Part 4</v>
      </c>
      <c r="D48">
        <f ca="1">INDIRECT("'"&amp;A39&amp;"'!$P$37")</f>
        <v>200</v>
      </c>
      <c r="E48">
        <f ca="1">INDIRECT("'"&amp;A39&amp;"'!$Q$37")</f>
        <v>300</v>
      </c>
      <c r="F48" s="6">
        <f ca="1">INDIRECT("'"&amp;A39&amp;"'!$S$37")</f>
        <v>0</v>
      </c>
      <c r="G48" s="40" t="s">
        <v>200</v>
      </c>
      <c r="R48">
        <f t="shared" ca="1" si="3"/>
        <v>0</v>
      </c>
    </row>
    <row r="51" spans="1:18" x14ac:dyDescent="0.25">
      <c r="D51" t="s">
        <v>1</v>
      </c>
      <c r="E51" t="s">
        <v>2</v>
      </c>
      <c r="F51" t="s">
        <v>29</v>
      </c>
      <c r="G51" s="10" t="s">
        <v>197</v>
      </c>
    </row>
    <row r="52" spans="1:18" ht="15.75" x14ac:dyDescent="0.3">
      <c r="A52" s="10" t="s">
        <v>61</v>
      </c>
      <c r="C52" s="10" t="s">
        <v>12</v>
      </c>
      <c r="D52" s="43">
        <f ca="1">INDIRECT("'"&amp;A52&amp;"'!$C$9")</f>
        <v>900</v>
      </c>
      <c r="E52">
        <f ca="1">INDIRECT("'"&amp;A52&amp;"'!$C$7")</f>
        <v>382</v>
      </c>
      <c r="F52" s="6">
        <f ca="1">INDIRECT("'"&amp;A52&amp;"'!$K$33")*A54</f>
        <v>0</v>
      </c>
      <c r="G52" s="40" t="s">
        <v>198</v>
      </c>
      <c r="R52">
        <f t="shared" ref="R52:R61" ca="1" si="4">(D52+E52*2)*F52</f>
        <v>0</v>
      </c>
    </row>
    <row r="53" spans="1:18" x14ac:dyDescent="0.25">
      <c r="A53" t="s">
        <v>199</v>
      </c>
      <c r="C53" s="10" t="s">
        <v>4</v>
      </c>
      <c r="D53">
        <f ca="1">INDIRECT("'"&amp;A52&amp;"'!$C$11")</f>
        <v>366</v>
      </c>
      <c r="E53">
        <f ca="1">INDIRECT("'"&amp;A52&amp;"'!$C$12")</f>
        <v>468</v>
      </c>
      <c r="F53" s="6">
        <f ca="1">INDIRECT("'"&amp;A52&amp;"'!$K$34")*A54</f>
        <v>0</v>
      </c>
      <c r="G53" s="40"/>
      <c r="R53">
        <f t="shared" ca="1" si="4"/>
        <v>0</v>
      </c>
    </row>
    <row r="54" spans="1:18" ht="15.75" thickBot="1" x14ac:dyDescent="0.3">
      <c r="A54" s="14">
        <f ca="1">A56</f>
        <v>0</v>
      </c>
      <c r="C54" s="10" t="s">
        <v>71</v>
      </c>
      <c r="D54">
        <f ca="1">INDIRECT("'"&amp;A52&amp;"'!$C$17")</f>
        <v>900</v>
      </c>
      <c r="E54">
        <f ca="1">INDIRECT("'"&amp;A52&amp;"'!$C$16")</f>
        <v>468</v>
      </c>
      <c r="F54" s="6">
        <f ca="1">INDIRECT("'"&amp;A52&amp;"'!$K$35")*A54</f>
        <v>0</v>
      </c>
      <c r="G54" s="40"/>
      <c r="R54">
        <f t="shared" ca="1" si="4"/>
        <v>0</v>
      </c>
    </row>
    <row r="55" spans="1:18" ht="15.75" thickTop="1" x14ac:dyDescent="0.25">
      <c r="C55" s="10" t="s">
        <v>40</v>
      </c>
      <c r="D55">
        <f ca="1">INDIRECT("'"&amp;A52&amp;"'!$C$24")</f>
        <v>468</v>
      </c>
      <c r="E55">
        <f ca="1">INDIRECT("'"&amp;A52&amp;"'!$C$23")</f>
        <v>366</v>
      </c>
      <c r="F55" s="6">
        <f ca="1">INDIRECT("'"&amp;A52&amp;"'!$K$36")*A54</f>
        <v>0</v>
      </c>
      <c r="G55" s="40" t="s">
        <v>198</v>
      </c>
      <c r="R55">
        <f t="shared" ca="1" si="4"/>
        <v>0</v>
      </c>
    </row>
    <row r="56" spans="1:18" x14ac:dyDescent="0.25">
      <c r="A56" s="6">
        <f ca="1">INDIRECT("'"&amp;A52&amp;"'!$R$7")</f>
        <v>0</v>
      </c>
      <c r="C56" s="10" t="s">
        <v>136</v>
      </c>
      <c r="D56">
        <f ca="1">INDIRECT("'"&amp;A52&amp;"'!$C$28")</f>
        <v>468</v>
      </c>
      <c r="E56">
        <f ca="1">INDIRECT("'"&amp;A52&amp;"'!$C$29")</f>
        <v>80</v>
      </c>
      <c r="F56" s="6">
        <f ca="1">INDIRECT("'"&amp;A52&amp;"'!$K$37")*A54</f>
        <v>0</v>
      </c>
      <c r="G56" s="40" t="s">
        <v>198</v>
      </c>
      <c r="R56">
        <f t="shared" ca="1" si="4"/>
        <v>0</v>
      </c>
    </row>
    <row r="57" spans="1:18" x14ac:dyDescent="0.25">
      <c r="R57">
        <f t="shared" si="4"/>
        <v>0</v>
      </c>
    </row>
    <row r="58" spans="1:18" x14ac:dyDescent="0.25">
      <c r="A58" s="10" t="str">
        <f>'Cabinet 1'!$O$32</f>
        <v xml:space="preserve">Extra Components </v>
      </c>
      <c r="C58" t="str">
        <f ca="1">INDIRECT("'"&amp;A52&amp;"'!$O$34")</f>
        <v>Part 1</v>
      </c>
      <c r="D58">
        <f ca="1">INDIRECT("'"&amp;A52&amp;"'!$P$34")</f>
        <v>200</v>
      </c>
      <c r="E58">
        <f ca="1">INDIRECT("'"&amp;A52&amp;"'!$Q$34")</f>
        <v>300</v>
      </c>
      <c r="F58" s="6">
        <f ca="1">INDIRECT("'"&amp;A52&amp;"'!$S$34")</f>
        <v>0</v>
      </c>
      <c r="G58" s="40" t="s">
        <v>200</v>
      </c>
      <c r="R58">
        <f t="shared" ca="1" si="4"/>
        <v>0</v>
      </c>
    </row>
    <row r="59" spans="1:18" x14ac:dyDescent="0.25">
      <c r="C59" t="str">
        <f ca="1">INDIRECT("'"&amp;A52&amp;"'!$O$35")</f>
        <v>Part 2</v>
      </c>
      <c r="D59">
        <f ca="1">INDIRECT("'"&amp;A52&amp;"'!$P$35")</f>
        <v>433</v>
      </c>
      <c r="E59">
        <f ca="1">INDIRECT("'"&amp;A52&amp;"'!$Q$35")</f>
        <v>300</v>
      </c>
      <c r="F59" s="6">
        <f ca="1">INDIRECT("'"&amp;A52&amp;"'!$S$35")</f>
        <v>0</v>
      </c>
      <c r="G59" s="40" t="s">
        <v>200</v>
      </c>
      <c r="R59">
        <f t="shared" ca="1" si="4"/>
        <v>0</v>
      </c>
    </row>
    <row r="60" spans="1:18" x14ac:dyDescent="0.25">
      <c r="C60" t="str">
        <f ca="1">INDIRECT("'"&amp;A52&amp;"'!$O$36")</f>
        <v>Part 3</v>
      </c>
      <c r="D60">
        <f ca="1">INDIRECT("'"&amp;A52&amp;"'!$P$36")</f>
        <v>223</v>
      </c>
      <c r="E60">
        <f ca="1">INDIRECT("'"&amp;A52&amp;"'!$Q$36")</f>
        <v>300</v>
      </c>
      <c r="F60" s="6">
        <f ca="1">INDIRECT("'"&amp;A52&amp;"'!$S$36")</f>
        <v>0</v>
      </c>
      <c r="G60" s="40" t="s">
        <v>200</v>
      </c>
      <c r="R60">
        <f t="shared" ca="1" si="4"/>
        <v>0</v>
      </c>
    </row>
    <row r="61" spans="1:18" x14ac:dyDescent="0.25">
      <c r="C61" t="str">
        <f ca="1">INDIRECT("'"&amp;A52&amp;"'!$O$37")</f>
        <v>Part 4</v>
      </c>
      <c r="D61">
        <f ca="1">INDIRECT("'"&amp;A52&amp;"'!$P$37")</f>
        <v>200</v>
      </c>
      <c r="E61">
        <f ca="1">INDIRECT("'"&amp;A52&amp;"'!$Q$37")</f>
        <v>300</v>
      </c>
      <c r="F61" s="6">
        <f ca="1">INDIRECT("'"&amp;A52&amp;"'!$S$37")</f>
        <v>0</v>
      </c>
      <c r="G61" s="40" t="s">
        <v>200</v>
      </c>
      <c r="R61">
        <f t="shared" ca="1" si="4"/>
        <v>0</v>
      </c>
    </row>
    <row r="64" spans="1:18" x14ac:dyDescent="0.25">
      <c r="D64" t="s">
        <v>1</v>
      </c>
      <c r="E64" t="s">
        <v>2</v>
      </c>
      <c r="F64" t="s">
        <v>29</v>
      </c>
      <c r="G64" s="10" t="s">
        <v>197</v>
      </c>
    </row>
    <row r="65" spans="1:18" ht="15.75" x14ac:dyDescent="0.3">
      <c r="A65" s="10" t="s">
        <v>62</v>
      </c>
      <c r="C65" s="10" t="s">
        <v>12</v>
      </c>
      <c r="D65" s="43">
        <f ca="1">INDIRECT("'"&amp;A65&amp;"'!$C$9")</f>
        <v>720</v>
      </c>
      <c r="E65">
        <f ca="1">INDIRECT("'"&amp;A65&amp;"'!$C$7")</f>
        <v>532</v>
      </c>
      <c r="F65" s="6">
        <f ca="1">INDIRECT("'"&amp;A65&amp;"'!$K$33")*A67</f>
        <v>0</v>
      </c>
      <c r="G65" s="40" t="s">
        <v>198</v>
      </c>
      <c r="R65">
        <f t="shared" ref="R65:R74" ca="1" si="5">(D65+E65*2)*F65</f>
        <v>0</v>
      </c>
    </row>
    <row r="66" spans="1:18" x14ac:dyDescent="0.25">
      <c r="A66" t="s">
        <v>199</v>
      </c>
      <c r="C66" s="10" t="s">
        <v>4</v>
      </c>
      <c r="D66">
        <f ca="1">INDIRECT("'"&amp;A65&amp;"'!$C$11")</f>
        <v>516</v>
      </c>
      <c r="E66">
        <f ca="1">INDIRECT("'"&amp;A65&amp;"'!$C$12")</f>
        <v>668</v>
      </c>
      <c r="F66" s="6">
        <f ca="1">INDIRECT("'"&amp;A65&amp;"'!$K$34")*A67</f>
        <v>0</v>
      </c>
      <c r="G66" s="40"/>
      <c r="R66">
        <f t="shared" ca="1" si="5"/>
        <v>0</v>
      </c>
    </row>
    <row r="67" spans="1:18" ht="15.75" thickBot="1" x14ac:dyDescent="0.3">
      <c r="A67" s="14">
        <f ca="1">A69</f>
        <v>0</v>
      </c>
      <c r="C67" s="10" t="s">
        <v>71</v>
      </c>
      <c r="D67">
        <f ca="1">INDIRECT("'"&amp;A65&amp;"'!$C$17")</f>
        <v>720</v>
      </c>
      <c r="E67">
        <f ca="1">INDIRECT("'"&amp;A65&amp;"'!$C$16")</f>
        <v>668</v>
      </c>
      <c r="F67" s="6">
        <f ca="1">INDIRECT("'"&amp;A65&amp;"'!$K$35")*A67</f>
        <v>0</v>
      </c>
      <c r="G67" s="40"/>
      <c r="R67">
        <f t="shared" ca="1" si="5"/>
        <v>0</v>
      </c>
    </row>
    <row r="68" spans="1:18" ht="15.75" thickTop="1" x14ac:dyDescent="0.25">
      <c r="C68" s="10" t="s">
        <v>40</v>
      </c>
      <c r="D68">
        <f ca="1">INDIRECT("'"&amp;A65&amp;"'!$C$24")</f>
        <v>668</v>
      </c>
      <c r="E68">
        <f ca="1">INDIRECT("'"&amp;A65&amp;"'!$C$23")</f>
        <v>516</v>
      </c>
      <c r="F68" s="6">
        <f ca="1">INDIRECT("'"&amp;A65&amp;"'!$K$36")*A67</f>
        <v>0</v>
      </c>
      <c r="G68" s="40" t="s">
        <v>198</v>
      </c>
      <c r="R68">
        <f t="shared" ca="1" si="5"/>
        <v>0</v>
      </c>
    </row>
    <row r="69" spans="1:18" x14ac:dyDescent="0.25">
      <c r="A69" s="6">
        <f ca="1">INDIRECT("'"&amp;A65&amp;"'!$R$7")</f>
        <v>0</v>
      </c>
      <c r="C69" s="10" t="s">
        <v>136</v>
      </c>
      <c r="D69">
        <f ca="1">INDIRECT("'"&amp;A65&amp;"'!$C$28")</f>
        <v>668</v>
      </c>
      <c r="E69">
        <f ca="1">INDIRECT("'"&amp;A65&amp;"'!$C$29")</f>
        <v>80</v>
      </c>
      <c r="F69" s="6">
        <f ca="1">INDIRECT("'"&amp;A65&amp;"'!$K$37")*A67</f>
        <v>0</v>
      </c>
      <c r="G69" s="40" t="s">
        <v>198</v>
      </c>
      <c r="R69">
        <f t="shared" ca="1" si="5"/>
        <v>0</v>
      </c>
    </row>
    <row r="70" spans="1:18" x14ac:dyDescent="0.25">
      <c r="R70">
        <f t="shared" si="5"/>
        <v>0</v>
      </c>
    </row>
    <row r="71" spans="1:18" x14ac:dyDescent="0.25">
      <c r="A71" s="10" t="str">
        <f>'Cabinet 1'!$O$32</f>
        <v xml:space="preserve">Extra Components </v>
      </c>
      <c r="C71" t="str">
        <f ca="1">INDIRECT("'"&amp;A65&amp;"'!$O$34")</f>
        <v>Part 1</v>
      </c>
      <c r="D71">
        <f ca="1">INDIRECT("'"&amp;A65&amp;"'!$P$34")</f>
        <v>200</v>
      </c>
      <c r="E71">
        <f ca="1">INDIRECT("'"&amp;A65&amp;"'!$Q$34")</f>
        <v>300</v>
      </c>
      <c r="F71" s="6">
        <f ca="1">INDIRECT("'"&amp;A65&amp;"'!$S$34")</f>
        <v>0</v>
      </c>
      <c r="G71" s="40" t="s">
        <v>200</v>
      </c>
      <c r="R71">
        <f t="shared" ca="1" si="5"/>
        <v>0</v>
      </c>
    </row>
    <row r="72" spans="1:18" x14ac:dyDescent="0.25">
      <c r="C72" t="str">
        <f ca="1">INDIRECT("'"&amp;A65&amp;"'!$O$35")</f>
        <v>Part 2</v>
      </c>
      <c r="D72">
        <f ca="1">INDIRECT("'"&amp;A65&amp;"'!$P$35")</f>
        <v>433</v>
      </c>
      <c r="E72">
        <f ca="1">INDIRECT("'"&amp;A65&amp;"'!$Q$35")</f>
        <v>300</v>
      </c>
      <c r="F72" s="6">
        <f ca="1">INDIRECT("'"&amp;A65&amp;"'!$S$35")</f>
        <v>0</v>
      </c>
      <c r="G72" s="40" t="s">
        <v>200</v>
      </c>
      <c r="R72">
        <f t="shared" ca="1" si="5"/>
        <v>0</v>
      </c>
    </row>
    <row r="73" spans="1:18" x14ac:dyDescent="0.25">
      <c r="C73" t="str">
        <f ca="1">INDIRECT("'"&amp;A65&amp;"'!$O$36")</f>
        <v>Part 3</v>
      </c>
      <c r="D73">
        <f ca="1">INDIRECT("'"&amp;A65&amp;"'!$P$36")</f>
        <v>223</v>
      </c>
      <c r="E73">
        <f ca="1">INDIRECT("'"&amp;A65&amp;"'!$Q$36")</f>
        <v>300</v>
      </c>
      <c r="F73" s="6">
        <f ca="1">INDIRECT("'"&amp;A65&amp;"'!$S$36")</f>
        <v>0</v>
      </c>
      <c r="G73" s="40" t="s">
        <v>200</v>
      </c>
      <c r="R73">
        <f t="shared" ca="1" si="5"/>
        <v>0</v>
      </c>
    </row>
    <row r="74" spans="1:18" x14ac:dyDescent="0.25">
      <c r="C74" t="str">
        <f ca="1">INDIRECT("'"&amp;A65&amp;"'!$O$37")</f>
        <v>Part 4</v>
      </c>
      <c r="D74">
        <f ca="1">INDIRECT("'"&amp;A65&amp;"'!$P$37")</f>
        <v>200</v>
      </c>
      <c r="E74">
        <f ca="1">INDIRECT("'"&amp;A65&amp;"'!$Q$37")</f>
        <v>300</v>
      </c>
      <c r="F74" s="6">
        <f ca="1">INDIRECT("'"&amp;A65&amp;"'!$S$37")</f>
        <v>0</v>
      </c>
      <c r="G74" s="40" t="s">
        <v>200</v>
      </c>
      <c r="R74">
        <f t="shared" ca="1" si="5"/>
        <v>0</v>
      </c>
    </row>
    <row r="77" spans="1:18" x14ac:dyDescent="0.25">
      <c r="D77" t="s">
        <v>1</v>
      </c>
      <c r="E77" t="s">
        <v>2</v>
      </c>
      <c r="F77" t="s">
        <v>29</v>
      </c>
      <c r="G77" s="10" t="s">
        <v>197</v>
      </c>
    </row>
    <row r="78" spans="1:18" ht="15.75" x14ac:dyDescent="0.3">
      <c r="A78" s="10" t="s">
        <v>63</v>
      </c>
      <c r="C78" s="10" t="s">
        <v>12</v>
      </c>
      <c r="D78" s="43">
        <f ca="1">INDIRECT("'"&amp;A78&amp;"'!$C$9")</f>
        <v>720</v>
      </c>
      <c r="E78">
        <f ca="1">INDIRECT("'"&amp;A78&amp;"'!$C$7")</f>
        <v>532</v>
      </c>
      <c r="F78" s="6">
        <f ca="1">INDIRECT("'"&amp;A78&amp;"'!$K$33")*A80</f>
        <v>0</v>
      </c>
      <c r="G78" s="40" t="s">
        <v>198</v>
      </c>
      <c r="R78">
        <f t="shared" ref="R78:R87" ca="1" si="6">(D78+E78*2)*F78</f>
        <v>0</v>
      </c>
    </row>
    <row r="79" spans="1:18" x14ac:dyDescent="0.25">
      <c r="A79" t="s">
        <v>199</v>
      </c>
      <c r="C79" s="10" t="s">
        <v>4</v>
      </c>
      <c r="D79">
        <f ca="1">INDIRECT("'"&amp;A78&amp;"'!$C$11")</f>
        <v>516</v>
      </c>
      <c r="E79">
        <f ca="1">INDIRECT("'"&amp;A78&amp;"'!$C$12")</f>
        <v>668</v>
      </c>
      <c r="F79" s="6">
        <f ca="1">INDIRECT("'"&amp;A78&amp;"'!$K$34")*A80</f>
        <v>0</v>
      </c>
      <c r="G79" s="40"/>
      <c r="R79">
        <f t="shared" ca="1" si="6"/>
        <v>0</v>
      </c>
    </row>
    <row r="80" spans="1:18" ht="15.75" thickBot="1" x14ac:dyDescent="0.3">
      <c r="A80" s="14">
        <f ca="1">A82</f>
        <v>0</v>
      </c>
      <c r="C80" s="10" t="s">
        <v>71</v>
      </c>
      <c r="D80">
        <f ca="1">INDIRECT("'"&amp;A78&amp;"'!$C$17")</f>
        <v>720</v>
      </c>
      <c r="E80">
        <f ca="1">INDIRECT("'"&amp;A78&amp;"'!$C$16")</f>
        <v>668</v>
      </c>
      <c r="F80" s="6">
        <f ca="1">INDIRECT("'"&amp;A78&amp;"'!$K$35")*A80</f>
        <v>0</v>
      </c>
      <c r="G80" s="40"/>
      <c r="R80">
        <f t="shared" ca="1" si="6"/>
        <v>0</v>
      </c>
    </row>
    <row r="81" spans="1:18" ht="15.75" thickTop="1" x14ac:dyDescent="0.25">
      <c r="C81" s="10" t="s">
        <v>40</v>
      </c>
      <c r="D81">
        <f ca="1">INDIRECT("'"&amp;A78&amp;"'!$C$24")</f>
        <v>668</v>
      </c>
      <c r="E81">
        <f ca="1">INDIRECT("'"&amp;A78&amp;"'!$C$23")</f>
        <v>516</v>
      </c>
      <c r="F81" s="6">
        <f ca="1">INDIRECT("'"&amp;A78&amp;"'!$K$36")*A80</f>
        <v>0</v>
      </c>
      <c r="G81" s="40" t="s">
        <v>198</v>
      </c>
      <c r="R81">
        <f t="shared" ca="1" si="6"/>
        <v>0</v>
      </c>
    </row>
    <row r="82" spans="1:18" x14ac:dyDescent="0.25">
      <c r="A82" s="6">
        <f ca="1">INDIRECT("'"&amp;A78&amp;"'!$R$7")</f>
        <v>0</v>
      </c>
      <c r="C82" s="10" t="s">
        <v>136</v>
      </c>
      <c r="D82">
        <f ca="1">INDIRECT("'"&amp;A78&amp;"'!$C$28")</f>
        <v>668</v>
      </c>
      <c r="E82">
        <f ca="1">INDIRECT("'"&amp;A78&amp;"'!$C$29")</f>
        <v>80</v>
      </c>
      <c r="F82" s="6">
        <f ca="1">INDIRECT("'"&amp;A78&amp;"'!$K$37")*A80</f>
        <v>0</v>
      </c>
      <c r="G82" s="40" t="s">
        <v>198</v>
      </c>
      <c r="R82">
        <f t="shared" ca="1" si="6"/>
        <v>0</v>
      </c>
    </row>
    <row r="83" spans="1:18" x14ac:dyDescent="0.25">
      <c r="R83">
        <f t="shared" si="6"/>
        <v>0</v>
      </c>
    </row>
    <row r="84" spans="1:18" x14ac:dyDescent="0.25">
      <c r="A84" s="10" t="str">
        <f>'Cabinet 1'!$O$32</f>
        <v xml:space="preserve">Extra Components </v>
      </c>
      <c r="C84" t="str">
        <f ca="1">INDIRECT("'"&amp;A78&amp;"'!$O$34")</f>
        <v>Part 1</v>
      </c>
      <c r="D84">
        <f ca="1">INDIRECT("'"&amp;A78&amp;"'!$P$34")</f>
        <v>200</v>
      </c>
      <c r="E84">
        <f ca="1">INDIRECT("'"&amp;A78&amp;"'!$Q$34")</f>
        <v>300</v>
      </c>
      <c r="F84" s="6">
        <f ca="1">INDIRECT("'"&amp;A78&amp;"'!$S$34")</f>
        <v>0</v>
      </c>
      <c r="G84" s="40" t="s">
        <v>200</v>
      </c>
      <c r="R84">
        <f t="shared" ca="1" si="6"/>
        <v>0</v>
      </c>
    </row>
    <row r="85" spans="1:18" x14ac:dyDescent="0.25">
      <c r="C85" t="str">
        <f ca="1">INDIRECT("'"&amp;A78&amp;"'!$O$35")</f>
        <v>Part 2</v>
      </c>
      <c r="D85">
        <f ca="1">INDIRECT("'"&amp;A78&amp;"'!$P$35")</f>
        <v>433</v>
      </c>
      <c r="E85">
        <f ca="1">INDIRECT("'"&amp;A78&amp;"'!$Q$35")</f>
        <v>300</v>
      </c>
      <c r="F85" s="6">
        <f ca="1">INDIRECT("'"&amp;A78&amp;"'!$S$35")</f>
        <v>0</v>
      </c>
      <c r="G85" s="40" t="s">
        <v>200</v>
      </c>
      <c r="R85">
        <f t="shared" ca="1" si="6"/>
        <v>0</v>
      </c>
    </row>
    <row r="86" spans="1:18" x14ac:dyDescent="0.25">
      <c r="C86" t="str">
        <f ca="1">INDIRECT("'"&amp;A78&amp;"'!$O$36")</f>
        <v>Part 3</v>
      </c>
      <c r="D86">
        <f ca="1">INDIRECT("'"&amp;A78&amp;"'!$P$36")</f>
        <v>223</v>
      </c>
      <c r="E86">
        <f ca="1">INDIRECT("'"&amp;A78&amp;"'!$Q$36")</f>
        <v>300</v>
      </c>
      <c r="F86" s="6">
        <f ca="1">INDIRECT("'"&amp;A78&amp;"'!$S$36")</f>
        <v>0</v>
      </c>
      <c r="G86" s="40" t="s">
        <v>200</v>
      </c>
      <c r="R86">
        <f t="shared" ca="1" si="6"/>
        <v>0</v>
      </c>
    </row>
    <row r="87" spans="1:18" x14ac:dyDescent="0.25">
      <c r="C87" t="str">
        <f ca="1">INDIRECT("'"&amp;A78&amp;"'!$O$37")</f>
        <v>Part 4</v>
      </c>
      <c r="D87">
        <f ca="1">INDIRECT("'"&amp;A78&amp;"'!$P$37")</f>
        <v>200</v>
      </c>
      <c r="E87">
        <f ca="1">INDIRECT("'"&amp;A78&amp;"'!$Q$37")</f>
        <v>300</v>
      </c>
      <c r="F87" s="6">
        <f ca="1">INDIRECT("'"&amp;A78&amp;"'!$S$37")</f>
        <v>0</v>
      </c>
      <c r="G87" s="40" t="s">
        <v>200</v>
      </c>
      <c r="R87">
        <f t="shared" ca="1" si="6"/>
        <v>0</v>
      </c>
    </row>
    <row r="90" spans="1:18" x14ac:dyDescent="0.25">
      <c r="D90" t="s">
        <v>1</v>
      </c>
      <c r="E90" t="s">
        <v>2</v>
      </c>
      <c r="F90" t="s">
        <v>29</v>
      </c>
      <c r="G90" s="10" t="s">
        <v>197</v>
      </c>
    </row>
    <row r="91" spans="1:18" ht="15.75" x14ac:dyDescent="0.3">
      <c r="A91" s="10" t="s">
        <v>64</v>
      </c>
      <c r="C91" s="10" t="s">
        <v>12</v>
      </c>
      <c r="D91" s="43">
        <f ca="1">INDIRECT("'"&amp;A91&amp;"'!$C$9")</f>
        <v>720</v>
      </c>
      <c r="E91">
        <f ca="1">INDIRECT("'"&amp;A91&amp;"'!$C$7")</f>
        <v>532</v>
      </c>
      <c r="F91" s="6">
        <f ca="1">INDIRECT("'"&amp;A91&amp;"'!$K$33")*A93</f>
        <v>0</v>
      </c>
      <c r="G91" s="40" t="s">
        <v>198</v>
      </c>
      <c r="R91">
        <f t="shared" ref="R91:R100" ca="1" si="7">(D91+E91*2)*F91</f>
        <v>0</v>
      </c>
    </row>
    <row r="92" spans="1:18" x14ac:dyDescent="0.25">
      <c r="A92" t="s">
        <v>199</v>
      </c>
      <c r="C92" s="10" t="s">
        <v>4</v>
      </c>
      <c r="D92">
        <f ca="1">INDIRECT("'"&amp;A91&amp;"'!$C$11")</f>
        <v>516</v>
      </c>
      <c r="E92">
        <f ca="1">INDIRECT("'"&amp;A91&amp;"'!$C$12")</f>
        <v>168</v>
      </c>
      <c r="F92" s="6">
        <f ca="1">INDIRECT("'"&amp;A91&amp;"'!$K$34")*A93</f>
        <v>0</v>
      </c>
      <c r="G92" s="40"/>
      <c r="R92">
        <f t="shared" ca="1" si="7"/>
        <v>0</v>
      </c>
    </row>
    <row r="93" spans="1:18" ht="15.75" thickBot="1" x14ac:dyDescent="0.3">
      <c r="A93" s="14">
        <f ca="1">A95</f>
        <v>0</v>
      </c>
      <c r="C93" s="10" t="s">
        <v>71</v>
      </c>
      <c r="D93">
        <f ca="1">INDIRECT("'"&amp;A91&amp;"'!$C$17")</f>
        <v>720</v>
      </c>
      <c r="E93">
        <f ca="1">INDIRECT("'"&amp;A91&amp;"'!$C$16")</f>
        <v>168</v>
      </c>
      <c r="F93" s="6">
        <f ca="1">INDIRECT("'"&amp;A91&amp;"'!$K$35")*A93</f>
        <v>0</v>
      </c>
      <c r="G93" s="40"/>
      <c r="R93">
        <f t="shared" ca="1" si="7"/>
        <v>0</v>
      </c>
    </row>
    <row r="94" spans="1:18" ht="15.75" thickTop="1" x14ac:dyDescent="0.25">
      <c r="C94" s="10" t="s">
        <v>40</v>
      </c>
      <c r="D94">
        <f ca="1">INDIRECT("'"&amp;A91&amp;"'!$C$24")</f>
        <v>168</v>
      </c>
      <c r="E94">
        <f ca="1">INDIRECT("'"&amp;A91&amp;"'!$C$23")</f>
        <v>516</v>
      </c>
      <c r="F94" s="6">
        <f ca="1">INDIRECT("'"&amp;A91&amp;"'!$K$36")*A93</f>
        <v>0</v>
      </c>
      <c r="G94" s="40" t="s">
        <v>198</v>
      </c>
      <c r="R94">
        <f t="shared" ca="1" si="7"/>
        <v>0</v>
      </c>
    </row>
    <row r="95" spans="1:18" x14ac:dyDescent="0.25">
      <c r="A95" s="6">
        <f ca="1">INDIRECT("'"&amp;A91&amp;"'!$R$7")</f>
        <v>0</v>
      </c>
      <c r="C95" s="10" t="s">
        <v>136</v>
      </c>
      <c r="D95">
        <f ca="1">INDIRECT("'"&amp;A91&amp;"'!$C$28")</f>
        <v>168</v>
      </c>
      <c r="E95">
        <f ca="1">INDIRECT("'"&amp;A91&amp;"'!$C$29")</f>
        <v>80</v>
      </c>
      <c r="F95" s="6">
        <f ca="1">INDIRECT("'"&amp;A91&amp;"'!$K$37")*A93</f>
        <v>0</v>
      </c>
      <c r="G95" s="40" t="s">
        <v>198</v>
      </c>
      <c r="R95">
        <f t="shared" ca="1" si="7"/>
        <v>0</v>
      </c>
    </row>
    <row r="96" spans="1:18" x14ac:dyDescent="0.25">
      <c r="R96">
        <f t="shared" si="7"/>
        <v>0</v>
      </c>
    </row>
    <row r="97" spans="1:18" x14ac:dyDescent="0.25">
      <c r="A97" s="10" t="str">
        <f>'Cabinet 1'!$O$32</f>
        <v xml:space="preserve">Extra Components </v>
      </c>
      <c r="C97" t="str">
        <f ca="1">INDIRECT("'"&amp;A91&amp;"'!$O$34")</f>
        <v>Part 1</v>
      </c>
      <c r="D97">
        <f ca="1">INDIRECT("'"&amp;A91&amp;"'!$P$34")</f>
        <v>200</v>
      </c>
      <c r="E97">
        <f ca="1">INDIRECT("'"&amp;A91&amp;"'!$Q$34")</f>
        <v>300</v>
      </c>
      <c r="F97" s="6">
        <f ca="1">INDIRECT("'"&amp;A91&amp;"'!$S$34")</f>
        <v>0</v>
      </c>
      <c r="G97" s="40" t="s">
        <v>200</v>
      </c>
      <c r="R97">
        <f t="shared" ca="1" si="7"/>
        <v>0</v>
      </c>
    </row>
    <row r="98" spans="1:18" x14ac:dyDescent="0.25">
      <c r="C98" t="str">
        <f ca="1">INDIRECT("'"&amp;A91&amp;"'!$O$35")</f>
        <v>Part 2</v>
      </c>
      <c r="D98">
        <f ca="1">INDIRECT("'"&amp;A91&amp;"'!$P$35")</f>
        <v>433</v>
      </c>
      <c r="E98">
        <f ca="1">INDIRECT("'"&amp;A91&amp;"'!$Q$35")</f>
        <v>300</v>
      </c>
      <c r="F98" s="6">
        <f ca="1">INDIRECT("'"&amp;A91&amp;"'!$S$35")</f>
        <v>0</v>
      </c>
      <c r="G98" s="40" t="s">
        <v>200</v>
      </c>
      <c r="R98">
        <f t="shared" ca="1" si="7"/>
        <v>0</v>
      </c>
    </row>
    <row r="99" spans="1:18" x14ac:dyDescent="0.25">
      <c r="C99" t="str">
        <f ca="1">INDIRECT("'"&amp;A91&amp;"'!$O$36")</f>
        <v>Part 3</v>
      </c>
      <c r="D99">
        <f ca="1">INDIRECT("'"&amp;A91&amp;"'!$P$36")</f>
        <v>223</v>
      </c>
      <c r="E99">
        <f ca="1">INDIRECT("'"&amp;A91&amp;"'!$Q$36")</f>
        <v>300</v>
      </c>
      <c r="F99" s="6">
        <f ca="1">INDIRECT("'"&amp;A91&amp;"'!$S$36")</f>
        <v>0</v>
      </c>
      <c r="G99" s="40" t="s">
        <v>200</v>
      </c>
      <c r="R99">
        <f t="shared" ca="1" si="7"/>
        <v>0</v>
      </c>
    </row>
    <row r="100" spans="1:18" x14ac:dyDescent="0.25">
      <c r="C100" t="str">
        <f ca="1">INDIRECT("'"&amp;A91&amp;"'!$O$37")</f>
        <v>Part 4</v>
      </c>
      <c r="D100">
        <f ca="1">INDIRECT("'"&amp;A91&amp;"'!$P$37")</f>
        <v>200</v>
      </c>
      <c r="E100">
        <f ca="1">INDIRECT("'"&amp;A91&amp;"'!$Q$37")</f>
        <v>300</v>
      </c>
      <c r="F100" s="6">
        <f ca="1">INDIRECT("'"&amp;A91&amp;"'!$S$37")</f>
        <v>0</v>
      </c>
      <c r="G100" s="40" t="s">
        <v>200</v>
      </c>
      <c r="R100">
        <f t="shared" ca="1" si="7"/>
        <v>0</v>
      </c>
    </row>
    <row r="103" spans="1:18" x14ac:dyDescent="0.25">
      <c r="D103" t="s">
        <v>1</v>
      </c>
      <c r="E103" t="s">
        <v>2</v>
      </c>
      <c r="F103" t="s">
        <v>29</v>
      </c>
      <c r="G103" s="10" t="s">
        <v>197</v>
      </c>
    </row>
    <row r="104" spans="1:18" ht="15.75" x14ac:dyDescent="0.3">
      <c r="A104" s="10" t="s">
        <v>65</v>
      </c>
      <c r="C104" s="10" t="s">
        <v>12</v>
      </c>
      <c r="D104" s="43">
        <f ca="1">INDIRECT("'"&amp;A104&amp;"'!$C$9")</f>
        <v>720</v>
      </c>
      <c r="E104">
        <f ca="1">INDIRECT("'"&amp;A104&amp;"'!$C$7")</f>
        <v>582</v>
      </c>
      <c r="F104" s="6">
        <f ca="1">INDIRECT("'"&amp;A104&amp;"'!$K$33")*A106</f>
        <v>2</v>
      </c>
      <c r="G104" s="40" t="s">
        <v>198</v>
      </c>
      <c r="R104">
        <f ca="1">(D104+E104*2)*F104</f>
        <v>3768</v>
      </c>
    </row>
    <row r="105" spans="1:18" x14ac:dyDescent="0.25">
      <c r="A105" t="s">
        <v>199</v>
      </c>
      <c r="C105" s="10" t="s">
        <v>4</v>
      </c>
      <c r="D105">
        <f ca="1">INDIRECT("'"&amp;A104&amp;"'!$C$11")</f>
        <v>566</v>
      </c>
      <c r="E105">
        <f ca="1">INDIRECT("'"&amp;A104&amp;"'!$C$12")</f>
        <v>568</v>
      </c>
      <c r="F105" s="6">
        <f ca="1">INDIRECT("'"&amp;A104&amp;"'!$K$34")*A106</f>
        <v>1</v>
      </c>
      <c r="G105" s="40"/>
      <c r="R105">
        <f ca="1">(D105+E105*2)*F105</f>
        <v>1702</v>
      </c>
    </row>
    <row r="106" spans="1:18" ht="15.75" thickBot="1" x14ac:dyDescent="0.3">
      <c r="A106" s="14">
        <f ca="1">A108</f>
        <v>1</v>
      </c>
      <c r="C106" s="10" t="s">
        <v>71</v>
      </c>
      <c r="D106">
        <f ca="1">INDIRECT("'"&amp;A104&amp;"'!$C$17")</f>
        <v>720</v>
      </c>
      <c r="E106">
        <f ca="1">INDIRECT("'"&amp;A104&amp;"'!$C$16")</f>
        <v>568</v>
      </c>
      <c r="F106" s="6">
        <f ca="1">INDIRECT("'"&amp;A104&amp;"'!$K$35")*A106</f>
        <v>1</v>
      </c>
      <c r="G106" s="40"/>
      <c r="R106">
        <f ca="1">(D106+E106*2)*F106</f>
        <v>1856</v>
      </c>
    </row>
    <row r="107" spans="1:18" ht="15.75" thickTop="1" x14ac:dyDescent="0.25">
      <c r="C107" s="10" t="s">
        <v>40</v>
      </c>
      <c r="D107">
        <f ca="1">INDIRECT("'"&amp;A104&amp;"'!$C$24")</f>
        <v>568</v>
      </c>
      <c r="E107">
        <f ca="1">INDIRECT("'"&amp;A104&amp;"'!$C$23")</f>
        <v>566</v>
      </c>
      <c r="F107" s="6">
        <f ca="1">INDIRECT("'"&amp;A104&amp;"'!$K$36")*A106</f>
        <v>0</v>
      </c>
      <c r="G107" s="40" t="s">
        <v>198</v>
      </c>
      <c r="R107">
        <f ca="1">(D107+E107*2)*F107</f>
        <v>0</v>
      </c>
    </row>
    <row r="108" spans="1:18" x14ac:dyDescent="0.25">
      <c r="A108" s="6">
        <f ca="1">INDIRECT("'"&amp;A104&amp;"'!$R$7")</f>
        <v>1</v>
      </c>
      <c r="C108" s="10" t="s">
        <v>136</v>
      </c>
      <c r="D108">
        <f ca="1">INDIRECT("'"&amp;A104&amp;"'!$C$28")</f>
        <v>568</v>
      </c>
      <c r="E108">
        <f ca="1">INDIRECT("'"&amp;A104&amp;"'!$C$29")</f>
        <v>80</v>
      </c>
      <c r="F108" s="6">
        <f ca="1">INDIRECT("'"&amp;A104&amp;"'!$K$37")*A106</f>
        <v>1</v>
      </c>
      <c r="G108" s="40" t="s">
        <v>198</v>
      </c>
      <c r="R108">
        <f ca="1">(D108+E108*2)*F108</f>
        <v>728</v>
      </c>
    </row>
    <row r="110" spans="1:18" x14ac:dyDescent="0.25">
      <c r="A110" s="10" t="str">
        <f>'Cabinet 1'!$O$32</f>
        <v xml:space="preserve">Extra Components </v>
      </c>
      <c r="C110" t="str">
        <f ca="1">INDIRECT("'"&amp;A104&amp;"'!$O$34")</f>
        <v>Sides</v>
      </c>
      <c r="D110">
        <f ca="1">INDIRECT("'"&amp;A104&amp;"'!$P$34")</f>
        <v>546</v>
      </c>
      <c r="E110">
        <f ca="1">INDIRECT("'"&amp;A104&amp;"'!$Q$34")</f>
        <v>80</v>
      </c>
      <c r="F110" s="6">
        <f ca="1">INDIRECT("'"&amp;A104&amp;"'!$S$34")</f>
        <v>6</v>
      </c>
      <c r="G110" s="40" t="s">
        <v>200</v>
      </c>
      <c r="R110">
        <f ca="1">(D110+E110*2)*F110</f>
        <v>4236</v>
      </c>
    </row>
    <row r="111" spans="1:18" x14ac:dyDescent="0.25">
      <c r="C111" t="str">
        <f ca="1">INDIRECT("'"&amp;A104&amp;"'!$O$35")</f>
        <v>Back/Front</v>
      </c>
      <c r="D111">
        <f ca="1">INDIRECT("'"&amp;A104&amp;"'!$P$35")</f>
        <v>496</v>
      </c>
      <c r="E111">
        <f ca="1">INDIRECT("'"&amp;A104&amp;"'!$Q$35")</f>
        <v>80</v>
      </c>
      <c r="F111" s="6">
        <f ca="1">INDIRECT("'"&amp;A104&amp;"'!$S$35")</f>
        <v>6</v>
      </c>
      <c r="G111" s="40" t="s">
        <v>200</v>
      </c>
      <c r="R111">
        <f ca="1">(D111+E111*2)*F111</f>
        <v>3936</v>
      </c>
    </row>
    <row r="112" spans="1:18" x14ac:dyDescent="0.25">
      <c r="C112" t="str">
        <f ca="1">INDIRECT("'"&amp;A104&amp;"'!$O$36")</f>
        <v>Base</v>
      </c>
      <c r="D112">
        <f ca="1">INDIRECT("'"&amp;A104&amp;"'!$P$36")</f>
        <v>496</v>
      </c>
      <c r="E112">
        <f ca="1">INDIRECT("'"&amp;A104&amp;"'!$Q$36")</f>
        <v>514</v>
      </c>
      <c r="F112" s="6">
        <f ca="1">INDIRECT("'"&amp;A104&amp;"'!$S$36")</f>
        <v>3</v>
      </c>
      <c r="G112" s="40" t="s">
        <v>200</v>
      </c>
      <c r="R112">
        <f ca="1">(D112+E112*2)*F112</f>
        <v>4572</v>
      </c>
    </row>
    <row r="113" spans="1:20" x14ac:dyDescent="0.25">
      <c r="C113" t="str">
        <f ca="1">INDIRECT("'"&amp;A104&amp;"'!$O$37")</f>
        <v>Part 4</v>
      </c>
      <c r="D113">
        <f ca="1">INDIRECT("'"&amp;A104&amp;"'!$P$37")</f>
        <v>0</v>
      </c>
      <c r="E113">
        <f ca="1">INDIRECT("'"&amp;A104&amp;"'!$Q$37")</f>
        <v>0</v>
      </c>
      <c r="F113" s="6">
        <f ca="1">INDIRECT("'"&amp;A104&amp;"'!$S$37")</f>
        <v>0</v>
      </c>
      <c r="G113" s="40" t="s">
        <v>200</v>
      </c>
      <c r="R113">
        <f ca="1">(D113+E113*2)*F113</f>
        <v>0</v>
      </c>
    </row>
    <row r="116" spans="1:20" x14ac:dyDescent="0.25">
      <c r="D116" t="s">
        <v>1</v>
      </c>
      <c r="E116" t="s">
        <v>2</v>
      </c>
      <c r="F116" t="s">
        <v>29</v>
      </c>
      <c r="G116" s="10" t="s">
        <v>197</v>
      </c>
    </row>
    <row r="117" spans="1:20" ht="15.75" x14ac:dyDescent="0.3">
      <c r="A117" s="10" t="s">
        <v>66</v>
      </c>
      <c r="C117" s="10" t="s">
        <v>12</v>
      </c>
      <c r="D117" s="43">
        <f ca="1">INDIRECT("'"&amp;A117&amp;"'!$C$9")</f>
        <v>720</v>
      </c>
      <c r="E117">
        <f ca="1">INDIRECT("'"&amp;A117&amp;"'!$C$7")</f>
        <v>532</v>
      </c>
      <c r="F117" s="6">
        <f ca="1">INDIRECT("'"&amp;A117&amp;"'!$K$33")*A119</f>
        <v>0</v>
      </c>
      <c r="G117" s="40" t="s">
        <v>198</v>
      </c>
      <c r="R117">
        <f t="shared" ref="R117:R126" ca="1" si="8">(D117+E117*2)*F117</f>
        <v>0</v>
      </c>
    </row>
    <row r="118" spans="1:20" x14ac:dyDescent="0.25">
      <c r="A118" t="s">
        <v>199</v>
      </c>
      <c r="C118" s="10" t="s">
        <v>4</v>
      </c>
      <c r="D118">
        <f ca="1">INDIRECT("'"&amp;A117&amp;"'!$C$11")</f>
        <v>516</v>
      </c>
      <c r="E118">
        <f ca="1">INDIRECT("'"&amp;A117&amp;"'!$C$12")</f>
        <v>668</v>
      </c>
      <c r="F118" s="6">
        <f ca="1">INDIRECT("'"&amp;A117&amp;"'!$K$34")*A119</f>
        <v>0</v>
      </c>
      <c r="G118" s="40"/>
      <c r="R118">
        <f t="shared" ca="1" si="8"/>
        <v>0</v>
      </c>
    </row>
    <row r="119" spans="1:20" ht="15.75" thickBot="1" x14ac:dyDescent="0.3">
      <c r="A119" s="14">
        <f ca="1">A121</f>
        <v>0</v>
      </c>
      <c r="C119" s="10" t="s">
        <v>71</v>
      </c>
      <c r="D119">
        <f ca="1">INDIRECT("'"&amp;A117&amp;"'!$C$17")</f>
        <v>720</v>
      </c>
      <c r="E119">
        <f ca="1">INDIRECT("'"&amp;A117&amp;"'!$C$16")</f>
        <v>668</v>
      </c>
      <c r="F119" s="6">
        <f ca="1">INDIRECT("'"&amp;A117&amp;"'!$K$35")*A119</f>
        <v>0</v>
      </c>
      <c r="G119" s="40"/>
      <c r="R119">
        <f t="shared" ca="1" si="8"/>
        <v>0</v>
      </c>
    </row>
    <row r="120" spans="1:20" ht="15.75" thickTop="1" x14ac:dyDescent="0.25">
      <c r="C120" s="10" t="s">
        <v>40</v>
      </c>
      <c r="D120">
        <f ca="1">INDIRECT("'"&amp;A117&amp;"'!$C$24")</f>
        <v>668</v>
      </c>
      <c r="E120">
        <f ca="1">INDIRECT("'"&amp;A117&amp;"'!$C$23")</f>
        <v>516</v>
      </c>
      <c r="F120" s="6">
        <f ca="1">INDIRECT("'"&amp;A117&amp;"'!$K$36")*A119</f>
        <v>0</v>
      </c>
      <c r="G120" s="40" t="s">
        <v>198</v>
      </c>
      <c r="R120">
        <f t="shared" ca="1" si="8"/>
        <v>0</v>
      </c>
    </row>
    <row r="121" spans="1:20" x14ac:dyDescent="0.25">
      <c r="A121" s="6">
        <f ca="1">INDIRECT("'"&amp;A117&amp;"'!$R$7")</f>
        <v>0</v>
      </c>
      <c r="C121" s="10" t="s">
        <v>136</v>
      </c>
      <c r="D121">
        <f ca="1">INDIRECT("'"&amp;A117&amp;"'!$C$28")</f>
        <v>668</v>
      </c>
      <c r="E121">
        <f ca="1">INDIRECT("'"&amp;A117&amp;"'!$C$29")</f>
        <v>80</v>
      </c>
      <c r="F121" s="6">
        <f ca="1">INDIRECT("'"&amp;A117&amp;"'!$K$37")*A119</f>
        <v>0</v>
      </c>
      <c r="G121" s="40" t="s">
        <v>198</v>
      </c>
      <c r="R121">
        <f t="shared" ca="1" si="8"/>
        <v>0</v>
      </c>
    </row>
    <row r="122" spans="1:20" x14ac:dyDescent="0.25">
      <c r="R122">
        <f t="shared" si="8"/>
        <v>0</v>
      </c>
    </row>
    <row r="123" spans="1:20" x14ac:dyDescent="0.25">
      <c r="A123" s="10" t="str">
        <f>'Cabinet 1'!$O$32</f>
        <v xml:space="preserve">Extra Components </v>
      </c>
      <c r="C123" t="str">
        <f ca="1">INDIRECT("'"&amp;A117&amp;"'!$O$34")</f>
        <v>Part 1</v>
      </c>
      <c r="D123">
        <f ca="1">INDIRECT("'"&amp;A117&amp;"'!$P$34")</f>
        <v>200</v>
      </c>
      <c r="E123">
        <f ca="1">INDIRECT("'"&amp;A117&amp;"'!$Q$34")</f>
        <v>300</v>
      </c>
      <c r="F123" s="6">
        <f ca="1">INDIRECT("'"&amp;A117&amp;"'!$S$34")</f>
        <v>0</v>
      </c>
      <c r="G123" s="40" t="s">
        <v>200</v>
      </c>
      <c r="R123">
        <f t="shared" ca="1" si="8"/>
        <v>0</v>
      </c>
    </row>
    <row r="124" spans="1:20" x14ac:dyDescent="0.25">
      <c r="C124" t="str">
        <f ca="1">INDIRECT("'"&amp;A117&amp;"'!$O$35")</f>
        <v>Part 2</v>
      </c>
      <c r="D124">
        <f ca="1">INDIRECT("'"&amp;A117&amp;"'!$P$35")</f>
        <v>433</v>
      </c>
      <c r="E124">
        <f ca="1">INDIRECT("'"&amp;A117&amp;"'!$Q$35")</f>
        <v>300</v>
      </c>
      <c r="F124" s="6">
        <f ca="1">INDIRECT("'"&amp;A117&amp;"'!$S$35")</f>
        <v>0</v>
      </c>
      <c r="G124" s="40" t="s">
        <v>200</v>
      </c>
      <c r="R124">
        <f t="shared" ca="1" si="8"/>
        <v>0</v>
      </c>
    </row>
    <row r="125" spans="1:20" x14ac:dyDescent="0.25">
      <c r="C125" t="str">
        <f ca="1">INDIRECT("'"&amp;A117&amp;"'!$O$36")</f>
        <v>Part 3</v>
      </c>
      <c r="D125">
        <f ca="1">INDIRECT("'"&amp;A117&amp;"'!$P$36")</f>
        <v>223</v>
      </c>
      <c r="E125">
        <f ca="1">INDIRECT("'"&amp;A117&amp;"'!$Q$36")</f>
        <v>300</v>
      </c>
      <c r="F125" s="6">
        <f ca="1">INDIRECT("'"&amp;A117&amp;"'!$S$36")</f>
        <v>0</v>
      </c>
      <c r="G125" s="40" t="s">
        <v>200</v>
      </c>
      <c r="R125">
        <f t="shared" ca="1" si="8"/>
        <v>0</v>
      </c>
    </row>
    <row r="126" spans="1:20" x14ac:dyDescent="0.25">
      <c r="C126" t="str">
        <f ca="1">INDIRECT("'"&amp;A117&amp;"'!$O$37")</f>
        <v>Part 4</v>
      </c>
      <c r="D126">
        <f ca="1">INDIRECT("'"&amp;A117&amp;"'!$P$37")</f>
        <v>200</v>
      </c>
      <c r="E126">
        <f ca="1">INDIRECT("'"&amp;A117&amp;"'!$Q$37")</f>
        <v>300</v>
      </c>
      <c r="F126" s="6">
        <f ca="1">INDIRECT("'"&amp;A117&amp;"'!$S$37")</f>
        <v>0</v>
      </c>
      <c r="G126" s="40" t="s">
        <v>200</v>
      </c>
      <c r="R126">
        <f t="shared" ca="1" si="8"/>
        <v>0</v>
      </c>
      <c r="T126" t="s">
        <v>225</v>
      </c>
    </row>
    <row r="129" spans="1:7" x14ac:dyDescent="0.25">
      <c r="D129" t="s">
        <v>1</v>
      </c>
      <c r="E129" t="s">
        <v>2</v>
      </c>
      <c r="F129" t="s">
        <v>29</v>
      </c>
      <c r="G129" s="10" t="s">
        <v>197</v>
      </c>
    </row>
    <row r="130" spans="1:7" ht="15.75" x14ac:dyDescent="0.3">
      <c r="A130" s="10" t="s">
        <v>207</v>
      </c>
      <c r="C130" s="10" t="s">
        <v>12</v>
      </c>
      <c r="D130" s="43" t="e">
        <f ca="1">INDIRECT("'"&amp;A130&amp;"'!$C$9")</f>
        <v>#REF!</v>
      </c>
      <c r="E130" t="e">
        <f ca="1">INDIRECT("'"&amp;A130&amp;"'!$C$7")</f>
        <v>#REF!</v>
      </c>
      <c r="F130" s="6" t="e">
        <f ca="1">INDIRECT("'"&amp;A130&amp;"'!$K$33")*A132</f>
        <v>#REF!</v>
      </c>
      <c r="G130" s="40" t="s">
        <v>198</v>
      </c>
    </row>
    <row r="131" spans="1:7" x14ac:dyDescent="0.25">
      <c r="A131" t="s">
        <v>199</v>
      </c>
      <c r="C131" s="10" t="s">
        <v>4</v>
      </c>
      <c r="D131" t="e">
        <f ca="1">INDIRECT("'"&amp;A130&amp;"'!$C$11")</f>
        <v>#REF!</v>
      </c>
      <c r="E131" t="e">
        <f ca="1">INDIRECT("'"&amp;A130&amp;"'!$C$12")</f>
        <v>#REF!</v>
      </c>
      <c r="F131" s="6" t="e">
        <f ca="1">INDIRECT("'"&amp;A130&amp;"'!$K$34")*A132</f>
        <v>#REF!</v>
      </c>
      <c r="G131" s="40"/>
    </row>
    <row r="132" spans="1:7" ht="15.75" thickBot="1" x14ac:dyDescent="0.3">
      <c r="A132" s="14" t="e">
        <f ca="1">A134</f>
        <v>#REF!</v>
      </c>
      <c r="C132" s="10" t="s">
        <v>71</v>
      </c>
      <c r="D132" t="e">
        <f ca="1">INDIRECT("'"&amp;A130&amp;"'!$C$17")</f>
        <v>#REF!</v>
      </c>
      <c r="E132" t="e">
        <f ca="1">INDIRECT("'"&amp;A130&amp;"'!$C$16")</f>
        <v>#REF!</v>
      </c>
      <c r="F132" s="6" t="e">
        <f ca="1">INDIRECT("'"&amp;A130&amp;"'!$K$35")*A132</f>
        <v>#REF!</v>
      </c>
      <c r="G132" s="40"/>
    </row>
    <row r="133" spans="1:7" ht="15.75" thickTop="1" x14ac:dyDescent="0.25">
      <c r="C133" s="10" t="s">
        <v>40</v>
      </c>
      <c r="D133" t="e">
        <f ca="1">INDIRECT("'"&amp;A130&amp;"'!$C$24")</f>
        <v>#REF!</v>
      </c>
      <c r="E133" t="e">
        <f ca="1">INDIRECT("'"&amp;A130&amp;"'!$C$23")</f>
        <v>#REF!</v>
      </c>
      <c r="F133" s="6" t="e">
        <f ca="1">INDIRECT("'"&amp;A130&amp;"'!$K$36")*A132</f>
        <v>#REF!</v>
      </c>
      <c r="G133" s="40" t="s">
        <v>198</v>
      </c>
    </row>
    <row r="134" spans="1:7" x14ac:dyDescent="0.25">
      <c r="A134" s="6" t="e">
        <f ca="1">INDIRECT("'"&amp;A130&amp;"'!$R$7")</f>
        <v>#REF!</v>
      </c>
      <c r="C134" s="10" t="s">
        <v>136</v>
      </c>
      <c r="D134" t="e">
        <f ca="1">INDIRECT("'"&amp;A130&amp;"'!$C$28")</f>
        <v>#REF!</v>
      </c>
      <c r="E134" t="e">
        <f ca="1">INDIRECT("'"&amp;A130&amp;"'!$C$29")</f>
        <v>#REF!</v>
      </c>
      <c r="F134" s="6" t="e">
        <f ca="1">INDIRECT("'"&amp;A130&amp;"'!$K$37")*A132</f>
        <v>#REF!</v>
      </c>
      <c r="G134" s="40" t="s">
        <v>198</v>
      </c>
    </row>
    <row r="136" spans="1:7" x14ac:dyDescent="0.25">
      <c r="A136" s="10" t="str">
        <f>'Cabinet 1'!$O$32</f>
        <v xml:space="preserve">Extra Components </v>
      </c>
      <c r="C136" t="e">
        <f ca="1">INDIRECT("'"&amp;A130&amp;"'!$O$34")</f>
        <v>#REF!</v>
      </c>
      <c r="D136" t="e">
        <f ca="1">INDIRECT("'"&amp;A130&amp;"'!$P$34")</f>
        <v>#REF!</v>
      </c>
      <c r="E136" t="e">
        <f ca="1">INDIRECT("'"&amp;A130&amp;"'!$Q$34")</f>
        <v>#REF!</v>
      </c>
      <c r="F136" s="6" t="e">
        <f ca="1">INDIRECT("'"&amp;A130&amp;"'!$S$34")</f>
        <v>#REF!</v>
      </c>
      <c r="G136" s="40" t="s">
        <v>200</v>
      </c>
    </row>
    <row r="137" spans="1:7" x14ac:dyDescent="0.25">
      <c r="C137" t="e">
        <f ca="1">INDIRECT("'"&amp;A130&amp;"'!$O$35")</f>
        <v>#REF!</v>
      </c>
      <c r="D137" t="e">
        <f ca="1">INDIRECT("'"&amp;A130&amp;"'!$P$35")</f>
        <v>#REF!</v>
      </c>
      <c r="E137" t="e">
        <f ca="1">INDIRECT("'"&amp;A130&amp;"'!$Q$35")</f>
        <v>#REF!</v>
      </c>
      <c r="F137" s="6" t="e">
        <f ca="1">INDIRECT("'"&amp;A130&amp;"'!$S$35")</f>
        <v>#REF!</v>
      </c>
      <c r="G137" s="40" t="s">
        <v>200</v>
      </c>
    </row>
    <row r="138" spans="1:7" x14ac:dyDescent="0.25">
      <c r="C138" t="e">
        <f ca="1">INDIRECT("'"&amp;A130&amp;"'!$O$36")</f>
        <v>#REF!</v>
      </c>
      <c r="D138" t="e">
        <f ca="1">INDIRECT("'"&amp;A130&amp;"'!$P$36")</f>
        <v>#REF!</v>
      </c>
      <c r="E138" t="e">
        <f ca="1">INDIRECT("'"&amp;A130&amp;"'!$Q$36")</f>
        <v>#REF!</v>
      </c>
      <c r="F138" s="6" t="e">
        <f ca="1">INDIRECT("'"&amp;A130&amp;"'!$S$36")</f>
        <v>#REF!</v>
      </c>
      <c r="G138" s="40" t="s">
        <v>200</v>
      </c>
    </row>
    <row r="139" spans="1:7" x14ac:dyDescent="0.25">
      <c r="C139" t="e">
        <f ca="1">INDIRECT("'"&amp;A130&amp;"'!$O$37")</f>
        <v>#REF!</v>
      </c>
      <c r="D139" t="e">
        <f ca="1">INDIRECT("'"&amp;A130&amp;"'!$P$37")</f>
        <v>#REF!</v>
      </c>
      <c r="E139" t="e">
        <f ca="1">INDIRECT("'"&amp;A130&amp;"'!$Q$37")</f>
        <v>#REF!</v>
      </c>
      <c r="F139" s="6" t="e">
        <f ca="1">INDIRECT("'"&amp;A130&amp;"'!$S$37")</f>
        <v>#REF!</v>
      </c>
      <c r="G139" s="40" t="s">
        <v>200</v>
      </c>
    </row>
  </sheetData>
  <sheetProtection algorithmName="SHA-512" hashValue="Dp5WW/HzuDLDHCQWiQVfevnfJsrxm0xhcl/HtAuq549zXcpQd0/sAUkb//9Y/aT9xGcw+hhZTeX0WdGcO8tqHw==" saltValue="LcDsvWf9RnjBfeAhAmdbbg=="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D1410-C8B9-4885-BFA6-7F62A0BF3284}">
  <sheetPr codeName="Sheet4"/>
  <dimension ref="A1:AC44"/>
  <sheetViews>
    <sheetView workbookViewId="0">
      <selection activeCell="B17" sqref="B17:C17"/>
    </sheetView>
  </sheetViews>
  <sheetFormatPr defaultRowHeight="15" x14ac:dyDescent="0.25"/>
  <cols>
    <col min="1" max="1" width="43.140625" customWidth="1"/>
    <col min="2" max="2" width="10" bestFit="1" customWidth="1"/>
    <col min="3" max="3" width="16.5703125" bestFit="1" customWidth="1"/>
    <col min="5" max="5" width="17.85546875" customWidth="1"/>
    <col min="8" max="8" width="16" bestFit="1" customWidth="1"/>
    <col min="9" max="9" width="10" bestFit="1" customWidth="1"/>
    <col min="10" max="10" width="17.85546875" bestFit="1" customWidth="1"/>
    <col min="12" max="12" width="11.140625" bestFit="1" customWidth="1"/>
    <col min="14" max="14" width="16" bestFit="1" customWidth="1"/>
    <col min="15" max="15" width="11" bestFit="1" customWidth="1"/>
    <col min="18" max="18" width="10.140625" bestFit="1" customWidth="1"/>
  </cols>
  <sheetData>
    <row r="1" spans="1:29" x14ac:dyDescent="0.25">
      <c r="A1" s="7" t="s">
        <v>143</v>
      </c>
      <c r="J1" s="12" t="s">
        <v>133</v>
      </c>
      <c r="K1" s="7"/>
      <c r="L1" s="7"/>
      <c r="M1" s="7"/>
      <c r="N1" s="7"/>
      <c r="O1" s="7"/>
      <c r="P1" s="7"/>
      <c r="Q1" s="7"/>
      <c r="S1" s="28" t="s">
        <v>154</v>
      </c>
      <c r="V1" s="4" t="s">
        <v>155</v>
      </c>
      <c r="W1" s="4"/>
      <c r="X1" s="4"/>
      <c r="Y1" s="4"/>
      <c r="Z1" s="4"/>
      <c r="AA1" s="4"/>
      <c r="AB1" s="4"/>
      <c r="AC1" s="4"/>
    </row>
    <row r="2" spans="1:29" x14ac:dyDescent="0.25">
      <c r="A2" s="10" t="s">
        <v>52</v>
      </c>
      <c r="B2" s="10" t="s">
        <v>106</v>
      </c>
      <c r="C2" s="10" t="s">
        <v>108</v>
      </c>
      <c r="E2" s="10" t="s">
        <v>107</v>
      </c>
      <c r="H2" s="10" t="s">
        <v>109</v>
      </c>
      <c r="I2" s="10" t="s">
        <v>129</v>
      </c>
      <c r="J2" s="10" t="s">
        <v>130</v>
      </c>
      <c r="L2" s="10" t="s">
        <v>107</v>
      </c>
      <c r="N2" s="10" t="s">
        <v>189</v>
      </c>
      <c r="O2" s="10" t="s">
        <v>191</v>
      </c>
      <c r="P2" s="10" t="s">
        <v>108</v>
      </c>
      <c r="R2" s="10" t="s">
        <v>107</v>
      </c>
    </row>
    <row r="3" spans="1:29" x14ac:dyDescent="0.25">
      <c r="A3" s="31" t="s">
        <v>142</v>
      </c>
      <c r="B3" s="32">
        <v>27</v>
      </c>
      <c r="C3" s="6">
        <f>Main!$C$5</f>
        <v>31.109535999999995</v>
      </c>
      <c r="E3" s="9">
        <f>C3*B3</f>
        <v>839.95747199999983</v>
      </c>
      <c r="H3" s="31" t="s">
        <v>110</v>
      </c>
      <c r="I3" s="32">
        <v>10</v>
      </c>
      <c r="J3" s="6">
        <f>Main!$C$11</f>
        <v>88</v>
      </c>
      <c r="L3" s="9">
        <f>J3*I3</f>
        <v>880</v>
      </c>
      <c r="N3" s="31" t="s">
        <v>190</v>
      </c>
      <c r="O3" s="32">
        <v>3</v>
      </c>
      <c r="P3" s="6">
        <f>Main!$C$8</f>
        <v>58.483999999999995</v>
      </c>
      <c r="R3" s="9">
        <f>P3*O3</f>
        <v>175.452</v>
      </c>
    </row>
    <row r="4" spans="1:29" x14ac:dyDescent="0.25">
      <c r="A4" s="31" t="s">
        <v>186</v>
      </c>
      <c r="B4" s="32">
        <v>20</v>
      </c>
      <c r="C4" s="6">
        <f>Main!$C$5</f>
        <v>31.109535999999995</v>
      </c>
      <c r="E4" s="9">
        <f t="shared" ref="E4:E22" si="0">C4*B4</f>
        <v>622.19071999999994</v>
      </c>
      <c r="H4" s="31" t="s">
        <v>256</v>
      </c>
      <c r="I4" s="32">
        <v>1</v>
      </c>
      <c r="J4" s="6">
        <f>Main!$C$11</f>
        <v>88</v>
      </c>
      <c r="L4" s="9">
        <f t="shared" ref="L4:L22" si="1">J4*I4</f>
        <v>88</v>
      </c>
      <c r="N4" s="31" t="s">
        <v>192</v>
      </c>
      <c r="O4" s="32">
        <v>100</v>
      </c>
      <c r="P4" s="6">
        <f>Main!$C$8</f>
        <v>58.483999999999995</v>
      </c>
      <c r="R4" s="9">
        <f t="shared" ref="R4:R22" si="2">P4*O4</f>
        <v>5848.4</v>
      </c>
    </row>
    <row r="5" spans="1:29" x14ac:dyDescent="0.25">
      <c r="A5" s="31" t="s">
        <v>88</v>
      </c>
      <c r="B5" s="32">
        <v>0</v>
      </c>
      <c r="C5" s="6">
        <f>Main!$C$5</f>
        <v>31.109535999999995</v>
      </c>
      <c r="E5" s="9">
        <f t="shared" si="0"/>
        <v>0</v>
      </c>
      <c r="H5" s="31" t="s">
        <v>111</v>
      </c>
      <c r="I5" s="32">
        <v>10</v>
      </c>
      <c r="J5" s="6">
        <f>Main!$C$11</f>
        <v>88</v>
      </c>
      <c r="L5" s="9">
        <f t="shared" si="1"/>
        <v>880</v>
      </c>
      <c r="N5" s="31" t="s">
        <v>88</v>
      </c>
      <c r="O5" s="32">
        <v>2</v>
      </c>
      <c r="P5" s="6">
        <f>Main!$C$8</f>
        <v>58.483999999999995</v>
      </c>
      <c r="R5" s="9">
        <f t="shared" si="2"/>
        <v>116.96799999999999</v>
      </c>
    </row>
    <row r="6" spans="1:29" x14ac:dyDescent="0.25">
      <c r="A6" s="31" t="s">
        <v>220</v>
      </c>
      <c r="B6" s="32">
        <v>55</v>
      </c>
      <c r="C6" s="6">
        <f>Main!$C$5</f>
        <v>31.109535999999995</v>
      </c>
      <c r="E6" s="9">
        <f t="shared" si="0"/>
        <v>1711.0244799999998</v>
      </c>
      <c r="H6" s="31" t="s">
        <v>112</v>
      </c>
      <c r="I6" s="32">
        <v>10</v>
      </c>
      <c r="J6" s="6">
        <f>Main!$C$11</f>
        <v>88</v>
      </c>
      <c r="L6" s="9">
        <f t="shared" si="1"/>
        <v>880</v>
      </c>
      <c r="N6" s="31" t="s">
        <v>89</v>
      </c>
      <c r="O6" s="32">
        <v>1</v>
      </c>
      <c r="P6" s="6">
        <f>Main!$C$8</f>
        <v>58.483999999999995</v>
      </c>
      <c r="R6" s="9">
        <f t="shared" si="2"/>
        <v>58.483999999999995</v>
      </c>
    </row>
    <row r="7" spans="1:29" x14ac:dyDescent="0.25">
      <c r="A7" s="31" t="s">
        <v>257</v>
      </c>
      <c r="B7" s="32">
        <v>23</v>
      </c>
      <c r="C7" s="6">
        <f>Main!$C$5</f>
        <v>31.109535999999995</v>
      </c>
      <c r="E7" s="9">
        <f t="shared" si="0"/>
        <v>715.51932799999986</v>
      </c>
      <c r="H7" s="31" t="s">
        <v>113</v>
      </c>
      <c r="I7" s="32">
        <v>10</v>
      </c>
      <c r="J7" s="6">
        <f>Main!$C$11</f>
        <v>88</v>
      </c>
      <c r="L7" s="9">
        <f t="shared" si="1"/>
        <v>880</v>
      </c>
      <c r="N7" s="31" t="s">
        <v>90</v>
      </c>
      <c r="O7" s="32">
        <v>0</v>
      </c>
      <c r="P7" s="6">
        <f>Main!$C$8</f>
        <v>58.483999999999995</v>
      </c>
      <c r="R7" s="9">
        <f t="shared" si="2"/>
        <v>0</v>
      </c>
    </row>
    <row r="8" spans="1:29" x14ac:dyDescent="0.25">
      <c r="A8" s="31" t="s">
        <v>91</v>
      </c>
      <c r="B8" s="32">
        <v>0</v>
      </c>
      <c r="C8" s="6">
        <f>Main!$C$5</f>
        <v>31.109535999999995</v>
      </c>
      <c r="E8" s="9">
        <f t="shared" si="0"/>
        <v>0</v>
      </c>
      <c r="H8" s="31" t="s">
        <v>114</v>
      </c>
      <c r="I8" s="32">
        <v>2</v>
      </c>
      <c r="J8" s="6">
        <f>Main!$C$11</f>
        <v>88</v>
      </c>
      <c r="L8" s="9">
        <f t="shared" si="1"/>
        <v>176</v>
      </c>
      <c r="N8" s="31" t="s">
        <v>91</v>
      </c>
      <c r="O8" s="32">
        <v>3</v>
      </c>
      <c r="P8" s="6">
        <f>Main!$C$8</f>
        <v>58.483999999999995</v>
      </c>
      <c r="R8" s="9">
        <f t="shared" si="2"/>
        <v>175.452</v>
      </c>
    </row>
    <row r="9" spans="1:29" x14ac:dyDescent="0.25">
      <c r="A9" s="31" t="s">
        <v>92</v>
      </c>
      <c r="B9" s="32">
        <v>0</v>
      </c>
      <c r="C9" s="6">
        <f>Main!$C$5</f>
        <v>31.109535999999995</v>
      </c>
      <c r="E9" s="9">
        <f t="shared" si="0"/>
        <v>0</v>
      </c>
      <c r="H9" s="31" t="s">
        <v>115</v>
      </c>
      <c r="I9" s="32">
        <v>35</v>
      </c>
      <c r="J9" s="6">
        <f>Main!$C$11</f>
        <v>88</v>
      </c>
      <c r="L9" s="9">
        <f t="shared" si="1"/>
        <v>3080</v>
      </c>
      <c r="N9" s="31" t="s">
        <v>92</v>
      </c>
      <c r="O9" s="32">
        <v>2</v>
      </c>
      <c r="P9" s="6">
        <f>Main!$C$8</f>
        <v>58.483999999999995</v>
      </c>
      <c r="R9" s="9">
        <f t="shared" si="2"/>
        <v>116.96799999999999</v>
      </c>
    </row>
    <row r="10" spans="1:29" x14ac:dyDescent="0.25">
      <c r="A10" s="31" t="s">
        <v>93</v>
      </c>
      <c r="B10" s="32">
        <v>0</v>
      </c>
      <c r="C10" s="6">
        <f>Main!$C$5</f>
        <v>31.109535999999995</v>
      </c>
      <c r="E10" s="9">
        <f t="shared" si="0"/>
        <v>0</v>
      </c>
      <c r="H10" s="31" t="s">
        <v>116</v>
      </c>
      <c r="I10" s="32">
        <v>10</v>
      </c>
      <c r="J10" s="6">
        <f>Main!$C$11</f>
        <v>88</v>
      </c>
      <c r="L10" s="9">
        <f t="shared" si="1"/>
        <v>880</v>
      </c>
      <c r="N10" s="31" t="s">
        <v>93</v>
      </c>
      <c r="O10" s="32">
        <v>0</v>
      </c>
      <c r="P10" s="6">
        <f>Main!$C$8</f>
        <v>58.483999999999995</v>
      </c>
      <c r="R10" s="9">
        <f t="shared" si="2"/>
        <v>0</v>
      </c>
    </row>
    <row r="11" spans="1:29" x14ac:dyDescent="0.25">
      <c r="A11" s="31" t="s">
        <v>94</v>
      </c>
      <c r="B11" s="32">
        <v>0</v>
      </c>
      <c r="C11" s="6">
        <f>Main!$C$5</f>
        <v>31.109535999999995</v>
      </c>
      <c r="E11" s="9">
        <f t="shared" si="0"/>
        <v>0</v>
      </c>
      <c r="H11" s="31" t="s">
        <v>117</v>
      </c>
      <c r="I11" s="32">
        <v>99</v>
      </c>
      <c r="J11" s="6">
        <f>Main!$C$11</f>
        <v>88</v>
      </c>
      <c r="L11" s="9">
        <f t="shared" si="1"/>
        <v>8712</v>
      </c>
      <c r="N11" s="31" t="s">
        <v>94</v>
      </c>
      <c r="O11" s="32">
        <v>4</v>
      </c>
      <c r="P11" s="6">
        <f>Main!$C$8</f>
        <v>58.483999999999995</v>
      </c>
      <c r="R11" s="9">
        <f t="shared" si="2"/>
        <v>233.93599999999998</v>
      </c>
    </row>
    <row r="12" spans="1:29" x14ac:dyDescent="0.25">
      <c r="A12" s="31" t="s">
        <v>95</v>
      </c>
      <c r="B12" s="32">
        <v>0</v>
      </c>
      <c r="C12" s="6">
        <f>Main!$C$5</f>
        <v>31.109535999999995</v>
      </c>
      <c r="E12" s="9">
        <f t="shared" si="0"/>
        <v>0</v>
      </c>
      <c r="H12" s="31" t="s">
        <v>118</v>
      </c>
      <c r="I12" s="32">
        <v>10</v>
      </c>
      <c r="J12" s="6">
        <f>Main!$C$11</f>
        <v>88</v>
      </c>
      <c r="L12" s="9">
        <f t="shared" si="1"/>
        <v>880</v>
      </c>
      <c r="N12" s="31" t="s">
        <v>95</v>
      </c>
      <c r="O12" s="32">
        <v>0</v>
      </c>
      <c r="P12" s="6">
        <f>Main!$C$8</f>
        <v>58.483999999999995</v>
      </c>
      <c r="R12" s="9">
        <f t="shared" si="2"/>
        <v>0</v>
      </c>
    </row>
    <row r="13" spans="1:29" x14ac:dyDescent="0.25">
      <c r="A13" s="31" t="s">
        <v>96</v>
      </c>
      <c r="B13" s="32">
        <v>0</v>
      </c>
      <c r="C13" s="6">
        <f>Main!$C$5</f>
        <v>31.109535999999995</v>
      </c>
      <c r="E13" s="9">
        <f t="shared" si="0"/>
        <v>0</v>
      </c>
      <c r="H13" s="31" t="s">
        <v>119</v>
      </c>
      <c r="I13" s="32">
        <v>10</v>
      </c>
      <c r="J13" s="6">
        <f>Main!$C$11</f>
        <v>88</v>
      </c>
      <c r="L13" s="9">
        <f t="shared" si="1"/>
        <v>880</v>
      </c>
      <c r="N13" s="31" t="s">
        <v>96</v>
      </c>
      <c r="O13" s="32">
        <v>1</v>
      </c>
      <c r="P13" s="6">
        <f>Main!$C$8</f>
        <v>58.483999999999995</v>
      </c>
      <c r="R13" s="9">
        <f t="shared" si="2"/>
        <v>58.483999999999995</v>
      </c>
    </row>
    <row r="14" spans="1:29" x14ac:dyDescent="0.25">
      <c r="A14" s="31" t="s">
        <v>97</v>
      </c>
      <c r="B14" s="32">
        <v>0</v>
      </c>
      <c r="C14" s="6">
        <f>Main!$C$5</f>
        <v>31.109535999999995</v>
      </c>
      <c r="E14" s="9">
        <f t="shared" si="0"/>
        <v>0</v>
      </c>
      <c r="H14" s="31" t="s">
        <v>120</v>
      </c>
      <c r="I14" s="32">
        <v>34</v>
      </c>
      <c r="J14" s="6">
        <f>Main!$C$11</f>
        <v>88</v>
      </c>
      <c r="L14" s="9">
        <f t="shared" si="1"/>
        <v>2992</v>
      </c>
      <c r="N14" s="31" t="s">
        <v>97</v>
      </c>
      <c r="O14" s="32">
        <v>0</v>
      </c>
      <c r="P14" s="6">
        <f>Main!$C$8</f>
        <v>58.483999999999995</v>
      </c>
      <c r="R14" s="9">
        <f t="shared" si="2"/>
        <v>0</v>
      </c>
    </row>
    <row r="15" spans="1:29" x14ac:dyDescent="0.25">
      <c r="A15" s="31" t="s">
        <v>98</v>
      </c>
      <c r="B15" s="32">
        <v>0</v>
      </c>
      <c r="C15" s="6">
        <f>Main!$C$5</f>
        <v>31.109535999999995</v>
      </c>
      <c r="E15" s="9">
        <f t="shared" si="0"/>
        <v>0</v>
      </c>
      <c r="H15" s="31" t="s">
        <v>121</v>
      </c>
      <c r="I15" s="32">
        <v>10</v>
      </c>
      <c r="J15" s="6">
        <f>Main!$C$11</f>
        <v>88</v>
      </c>
      <c r="L15" s="9">
        <f t="shared" si="1"/>
        <v>880</v>
      </c>
      <c r="N15" s="31" t="s">
        <v>98</v>
      </c>
      <c r="O15" s="32">
        <v>0</v>
      </c>
      <c r="P15" s="6">
        <f>Main!$C$8</f>
        <v>58.483999999999995</v>
      </c>
      <c r="R15" s="9">
        <f t="shared" si="2"/>
        <v>0</v>
      </c>
    </row>
    <row r="16" spans="1:29" x14ac:dyDescent="0.25">
      <c r="A16" s="31" t="s">
        <v>99</v>
      </c>
      <c r="B16" s="32">
        <v>0</v>
      </c>
      <c r="C16" s="6">
        <f>Main!$C$5</f>
        <v>31.109535999999995</v>
      </c>
      <c r="E16" s="9">
        <f t="shared" si="0"/>
        <v>0</v>
      </c>
      <c r="H16" s="31" t="s">
        <v>122</v>
      </c>
      <c r="I16" s="32">
        <v>10</v>
      </c>
      <c r="J16" s="6">
        <f>Main!$C$11</f>
        <v>88</v>
      </c>
      <c r="L16" s="9">
        <f t="shared" si="1"/>
        <v>880</v>
      </c>
      <c r="N16" s="31" t="s">
        <v>99</v>
      </c>
      <c r="O16" s="32">
        <v>0</v>
      </c>
      <c r="P16" s="6">
        <f>Main!$C$8</f>
        <v>58.483999999999995</v>
      </c>
      <c r="R16" s="9">
        <f t="shared" si="2"/>
        <v>0</v>
      </c>
    </row>
    <row r="17" spans="1:18" x14ac:dyDescent="0.25">
      <c r="A17" s="31" t="s">
        <v>100</v>
      </c>
      <c r="B17" s="32">
        <v>0</v>
      </c>
      <c r="C17" s="6">
        <f>Main!$C$5</f>
        <v>31.109535999999995</v>
      </c>
      <c r="E17" s="9">
        <f t="shared" si="0"/>
        <v>0</v>
      </c>
      <c r="H17" s="31" t="s">
        <v>123</v>
      </c>
      <c r="I17" s="32">
        <v>10</v>
      </c>
      <c r="J17" s="6">
        <f>Main!$C$11</f>
        <v>88</v>
      </c>
      <c r="L17" s="9">
        <f t="shared" si="1"/>
        <v>880</v>
      </c>
      <c r="N17" s="31" t="s">
        <v>100</v>
      </c>
      <c r="O17" s="32">
        <v>0</v>
      </c>
      <c r="P17" s="6">
        <f>Main!$C$8</f>
        <v>58.483999999999995</v>
      </c>
      <c r="R17" s="9">
        <f t="shared" si="2"/>
        <v>0</v>
      </c>
    </row>
    <row r="18" spans="1:18" x14ac:dyDescent="0.25">
      <c r="A18" s="31" t="s">
        <v>101</v>
      </c>
      <c r="B18" s="32">
        <v>0</v>
      </c>
      <c r="C18" s="6">
        <f>Main!$C$5</f>
        <v>31.109535999999995</v>
      </c>
      <c r="E18" s="9">
        <f t="shared" si="0"/>
        <v>0</v>
      </c>
      <c r="H18" s="31" t="s">
        <v>124</v>
      </c>
      <c r="I18" s="32">
        <v>10</v>
      </c>
      <c r="J18" s="6">
        <f>Main!$C$11</f>
        <v>88</v>
      </c>
      <c r="L18" s="9">
        <f t="shared" si="1"/>
        <v>880</v>
      </c>
      <c r="N18" s="31" t="s">
        <v>101</v>
      </c>
      <c r="O18" s="32">
        <v>0</v>
      </c>
      <c r="P18" s="6">
        <f>Main!$C$8</f>
        <v>58.483999999999995</v>
      </c>
      <c r="R18" s="9">
        <f t="shared" si="2"/>
        <v>0</v>
      </c>
    </row>
    <row r="19" spans="1:18" x14ac:dyDescent="0.25">
      <c r="A19" s="31" t="s">
        <v>102</v>
      </c>
      <c r="B19" s="32">
        <v>0</v>
      </c>
      <c r="C19" s="6">
        <f>Main!$C$5</f>
        <v>31.109535999999995</v>
      </c>
      <c r="E19" s="9">
        <f t="shared" si="0"/>
        <v>0</v>
      </c>
      <c r="H19" s="31" t="s">
        <v>125</v>
      </c>
      <c r="I19" s="32">
        <v>10</v>
      </c>
      <c r="J19" s="6">
        <f>Main!$C$11</f>
        <v>88</v>
      </c>
      <c r="L19" s="9">
        <f t="shared" si="1"/>
        <v>880</v>
      </c>
      <c r="N19" s="31" t="s">
        <v>102</v>
      </c>
      <c r="O19" s="32">
        <v>0</v>
      </c>
      <c r="P19" s="6">
        <f>Main!$C$8</f>
        <v>58.483999999999995</v>
      </c>
      <c r="R19" s="9">
        <f t="shared" si="2"/>
        <v>0</v>
      </c>
    </row>
    <row r="20" spans="1:18" x14ac:dyDescent="0.25">
      <c r="A20" s="31" t="s">
        <v>103</v>
      </c>
      <c r="B20" s="32">
        <v>0</v>
      </c>
      <c r="C20" s="6">
        <f>Main!$C$5</f>
        <v>31.109535999999995</v>
      </c>
      <c r="E20" s="9">
        <f t="shared" si="0"/>
        <v>0</v>
      </c>
      <c r="H20" s="31" t="s">
        <v>126</v>
      </c>
      <c r="I20" s="32">
        <v>10</v>
      </c>
      <c r="J20" s="6">
        <f>Main!$C$11</f>
        <v>88</v>
      </c>
      <c r="L20" s="9">
        <f t="shared" si="1"/>
        <v>880</v>
      </c>
      <c r="N20" s="31" t="s">
        <v>103</v>
      </c>
      <c r="O20" s="32">
        <v>0</v>
      </c>
      <c r="P20" s="6">
        <f>Main!$C$8</f>
        <v>58.483999999999995</v>
      </c>
      <c r="R20" s="9">
        <f t="shared" si="2"/>
        <v>0</v>
      </c>
    </row>
    <row r="21" spans="1:18" x14ac:dyDescent="0.25">
      <c r="A21" s="31" t="s">
        <v>104</v>
      </c>
      <c r="B21" s="32">
        <v>0</v>
      </c>
      <c r="C21" s="6">
        <f>Main!$C$5</f>
        <v>31.109535999999995</v>
      </c>
      <c r="E21" s="9">
        <f t="shared" si="0"/>
        <v>0</v>
      </c>
      <c r="H21" s="31" t="s">
        <v>127</v>
      </c>
      <c r="I21" s="32">
        <v>10</v>
      </c>
      <c r="J21" s="6">
        <f>Main!$C$11</f>
        <v>88</v>
      </c>
      <c r="L21" s="9">
        <f t="shared" si="1"/>
        <v>880</v>
      </c>
      <c r="N21" s="31" t="s">
        <v>104</v>
      </c>
      <c r="O21" s="32">
        <v>0</v>
      </c>
      <c r="P21" s="6">
        <f>Main!$C$8</f>
        <v>58.483999999999995</v>
      </c>
      <c r="R21" s="9">
        <f t="shared" si="2"/>
        <v>0</v>
      </c>
    </row>
    <row r="22" spans="1:18" x14ac:dyDescent="0.25">
      <c r="A22" s="31" t="s">
        <v>105</v>
      </c>
      <c r="B22" s="32">
        <v>0</v>
      </c>
      <c r="C22" s="6">
        <f>Main!$C$5</f>
        <v>31.109535999999995</v>
      </c>
      <c r="E22" s="9">
        <f t="shared" si="0"/>
        <v>0</v>
      </c>
      <c r="H22" s="31" t="s">
        <v>128</v>
      </c>
      <c r="I22" s="32">
        <v>0</v>
      </c>
      <c r="J22" s="6">
        <f>Main!$C$11</f>
        <v>88</v>
      </c>
      <c r="L22" s="9">
        <f t="shared" si="1"/>
        <v>0</v>
      </c>
      <c r="N22" s="31" t="s">
        <v>105</v>
      </c>
      <c r="O22" s="32">
        <v>0</v>
      </c>
      <c r="P22" s="6">
        <f>Main!$C$8</f>
        <v>58.483999999999995</v>
      </c>
      <c r="R22" s="9">
        <f t="shared" si="2"/>
        <v>0</v>
      </c>
    </row>
    <row r="24" spans="1:18" x14ac:dyDescent="0.25">
      <c r="A24" s="10" t="s">
        <v>53</v>
      </c>
      <c r="B24" s="10" t="s">
        <v>106</v>
      </c>
      <c r="C24" s="10" t="s">
        <v>108</v>
      </c>
      <c r="E24" s="10" t="s">
        <v>107</v>
      </c>
      <c r="H24" s="10" t="s">
        <v>131</v>
      </c>
      <c r="I24" s="10" t="s">
        <v>129</v>
      </c>
      <c r="J24" s="10" t="s">
        <v>130</v>
      </c>
      <c r="L24" s="10" t="s">
        <v>107</v>
      </c>
      <c r="N24" s="10" t="s">
        <v>193</v>
      </c>
      <c r="O24" s="10" t="s">
        <v>191</v>
      </c>
      <c r="P24" s="10" t="s">
        <v>108</v>
      </c>
      <c r="R24" s="10" t="s">
        <v>107</v>
      </c>
    </row>
    <row r="25" spans="1:18" x14ac:dyDescent="0.25">
      <c r="A25" s="31" t="s">
        <v>139</v>
      </c>
      <c r="B25" s="32">
        <v>179</v>
      </c>
      <c r="C25" s="6">
        <f>Main!$C$6</f>
        <v>5.8981200000000005</v>
      </c>
      <c r="E25" s="9">
        <f>C25*B25</f>
        <v>1055.7634800000001</v>
      </c>
      <c r="H25" s="31" t="s">
        <v>132</v>
      </c>
      <c r="I25" s="32">
        <v>10</v>
      </c>
      <c r="J25" s="6">
        <f>Main!$C$12</f>
        <v>44</v>
      </c>
      <c r="L25" s="9">
        <f>J25*I25</f>
        <v>440</v>
      </c>
      <c r="N25" s="31" t="s">
        <v>217</v>
      </c>
      <c r="O25" s="32">
        <v>3</v>
      </c>
      <c r="P25" s="6">
        <f>Main!$C$9</f>
        <v>104.32000000000001</v>
      </c>
      <c r="R25" s="9">
        <f>P25*O25</f>
        <v>312.96000000000004</v>
      </c>
    </row>
    <row r="26" spans="1:18" x14ac:dyDescent="0.25">
      <c r="A26" s="31" t="s">
        <v>141</v>
      </c>
      <c r="B26" s="32">
        <v>224</v>
      </c>
      <c r="C26" s="6">
        <f>Main!$C$6</f>
        <v>5.8981200000000005</v>
      </c>
      <c r="E26" s="9">
        <f t="shared" ref="E26:E44" si="3">C26*B26</f>
        <v>1321.1788800000002</v>
      </c>
      <c r="H26" s="31" t="s">
        <v>258</v>
      </c>
      <c r="I26" s="32">
        <v>1</v>
      </c>
      <c r="J26" s="6">
        <f>Main!$C$12</f>
        <v>44</v>
      </c>
      <c r="L26" s="9">
        <f t="shared" ref="L26:L44" si="4">J26*I26</f>
        <v>44</v>
      </c>
      <c r="N26" s="31" t="s">
        <v>194</v>
      </c>
      <c r="O26" s="32">
        <v>100</v>
      </c>
      <c r="P26" s="6">
        <f>Main!$C$9</f>
        <v>104.32000000000001</v>
      </c>
      <c r="R26" s="9">
        <f t="shared" ref="R26:R44" si="5">P26*O26</f>
        <v>10432</v>
      </c>
    </row>
    <row r="27" spans="1:18" x14ac:dyDescent="0.25">
      <c r="A27" s="31" t="s">
        <v>88</v>
      </c>
      <c r="B27" s="32">
        <v>0</v>
      </c>
      <c r="C27" s="6">
        <f>Main!$C$6</f>
        <v>5.8981200000000005</v>
      </c>
      <c r="E27" s="9">
        <f t="shared" si="3"/>
        <v>0</v>
      </c>
      <c r="H27" s="31" t="s">
        <v>259</v>
      </c>
      <c r="I27" s="32">
        <v>0</v>
      </c>
      <c r="J27" s="6">
        <f>Main!$C$12</f>
        <v>44</v>
      </c>
      <c r="L27" s="9">
        <f t="shared" si="4"/>
        <v>0</v>
      </c>
      <c r="N27" s="31" t="s">
        <v>88</v>
      </c>
      <c r="O27" s="32">
        <v>2</v>
      </c>
      <c r="P27" s="6">
        <f>Main!$C$9</f>
        <v>104.32000000000001</v>
      </c>
      <c r="R27" s="9">
        <f t="shared" si="5"/>
        <v>208.64000000000001</v>
      </c>
    </row>
    <row r="28" spans="1:18" x14ac:dyDescent="0.25">
      <c r="A28" s="31" t="s">
        <v>89</v>
      </c>
      <c r="B28" s="32">
        <v>0</v>
      </c>
      <c r="C28" s="6">
        <f>Main!$C$6</f>
        <v>5.8981200000000005</v>
      </c>
      <c r="E28" s="9">
        <f t="shared" si="3"/>
        <v>0</v>
      </c>
      <c r="H28" s="31" t="s">
        <v>260</v>
      </c>
      <c r="I28" s="32">
        <v>0</v>
      </c>
      <c r="J28" s="6">
        <f>Main!$C$12</f>
        <v>44</v>
      </c>
      <c r="L28" s="9">
        <f t="shared" si="4"/>
        <v>0</v>
      </c>
      <c r="N28" s="31" t="s">
        <v>89</v>
      </c>
      <c r="O28" s="32">
        <v>1</v>
      </c>
      <c r="P28" s="6">
        <f>Main!$C$9</f>
        <v>104.32000000000001</v>
      </c>
      <c r="R28" s="9">
        <f t="shared" si="5"/>
        <v>104.32000000000001</v>
      </c>
    </row>
    <row r="29" spans="1:18" x14ac:dyDescent="0.25">
      <c r="A29" s="31" t="s">
        <v>90</v>
      </c>
      <c r="B29" s="32">
        <v>0</v>
      </c>
      <c r="C29" s="6">
        <f>Main!$C$6</f>
        <v>5.8981200000000005</v>
      </c>
      <c r="E29" s="9">
        <f t="shared" si="3"/>
        <v>0</v>
      </c>
      <c r="H29" s="31" t="s">
        <v>261</v>
      </c>
      <c r="I29" s="32">
        <v>0</v>
      </c>
      <c r="J29" s="6">
        <f>Main!$C$12</f>
        <v>44</v>
      </c>
      <c r="L29" s="9">
        <f t="shared" si="4"/>
        <v>0</v>
      </c>
      <c r="N29" s="31" t="s">
        <v>90</v>
      </c>
      <c r="O29" s="32">
        <v>0</v>
      </c>
      <c r="P29" s="6">
        <f>Main!$C$9</f>
        <v>104.32000000000001</v>
      </c>
      <c r="R29" s="9">
        <f t="shared" si="5"/>
        <v>0</v>
      </c>
    </row>
    <row r="30" spans="1:18" x14ac:dyDescent="0.25">
      <c r="A30" s="31" t="s">
        <v>91</v>
      </c>
      <c r="B30" s="32">
        <v>0</v>
      </c>
      <c r="C30" s="6">
        <f>Main!$C$6</f>
        <v>5.8981200000000005</v>
      </c>
      <c r="E30" s="9">
        <f t="shared" si="3"/>
        <v>0</v>
      </c>
      <c r="H30" s="31" t="s">
        <v>262</v>
      </c>
      <c r="I30" s="32">
        <v>0</v>
      </c>
      <c r="J30" s="6">
        <f>Main!$C$12</f>
        <v>44</v>
      </c>
      <c r="L30" s="9">
        <f t="shared" si="4"/>
        <v>0</v>
      </c>
      <c r="N30" s="31" t="s">
        <v>91</v>
      </c>
      <c r="O30" s="32">
        <v>3</v>
      </c>
      <c r="P30" s="6">
        <f>Main!$C$9</f>
        <v>104.32000000000001</v>
      </c>
      <c r="R30" s="9">
        <f t="shared" si="5"/>
        <v>312.96000000000004</v>
      </c>
    </row>
    <row r="31" spans="1:18" x14ac:dyDescent="0.25">
      <c r="A31" s="31" t="s">
        <v>92</v>
      </c>
      <c r="B31" s="32">
        <v>0</v>
      </c>
      <c r="C31" s="6">
        <f>Main!$C$6</f>
        <v>5.8981200000000005</v>
      </c>
      <c r="E31" s="9">
        <f t="shared" si="3"/>
        <v>0</v>
      </c>
      <c r="H31" s="31" t="s">
        <v>263</v>
      </c>
      <c r="I31" s="32">
        <v>0</v>
      </c>
      <c r="J31" s="6">
        <f>Main!$C$12</f>
        <v>44</v>
      </c>
      <c r="L31" s="9">
        <f t="shared" si="4"/>
        <v>0</v>
      </c>
      <c r="N31" s="31" t="s">
        <v>92</v>
      </c>
      <c r="O31" s="32">
        <v>2</v>
      </c>
      <c r="P31" s="6">
        <f>Main!$C$9</f>
        <v>104.32000000000001</v>
      </c>
      <c r="R31" s="9">
        <f t="shared" si="5"/>
        <v>208.64000000000001</v>
      </c>
    </row>
    <row r="32" spans="1:18" x14ac:dyDescent="0.25">
      <c r="A32" s="31" t="s">
        <v>93</v>
      </c>
      <c r="B32" s="32">
        <v>0</v>
      </c>
      <c r="C32" s="6">
        <f>Main!$C$6</f>
        <v>5.8981200000000005</v>
      </c>
      <c r="E32" s="9">
        <f t="shared" si="3"/>
        <v>0</v>
      </c>
      <c r="H32" s="31" t="s">
        <v>264</v>
      </c>
      <c r="I32" s="32">
        <v>0</v>
      </c>
      <c r="J32" s="6">
        <f>Main!$C$12</f>
        <v>44</v>
      </c>
      <c r="L32" s="9">
        <f t="shared" si="4"/>
        <v>0</v>
      </c>
      <c r="N32" s="31" t="s">
        <v>93</v>
      </c>
      <c r="O32" s="32">
        <v>0</v>
      </c>
      <c r="P32" s="6">
        <f>Main!$C$9</f>
        <v>104.32000000000001</v>
      </c>
      <c r="R32" s="9">
        <f t="shared" si="5"/>
        <v>0</v>
      </c>
    </row>
    <row r="33" spans="1:18" x14ac:dyDescent="0.25">
      <c r="A33" s="31" t="s">
        <v>94</v>
      </c>
      <c r="B33" s="32">
        <v>0</v>
      </c>
      <c r="C33" s="6">
        <f>Main!$C$6</f>
        <v>5.8981200000000005</v>
      </c>
      <c r="E33" s="9">
        <f t="shared" si="3"/>
        <v>0</v>
      </c>
      <c r="H33" s="31" t="s">
        <v>265</v>
      </c>
      <c r="I33" s="32">
        <v>99</v>
      </c>
      <c r="J33" s="6">
        <f>Main!$C$12</f>
        <v>44</v>
      </c>
      <c r="L33" s="9">
        <f t="shared" si="4"/>
        <v>4356</v>
      </c>
      <c r="N33" s="31" t="s">
        <v>94</v>
      </c>
      <c r="O33" s="32">
        <v>4</v>
      </c>
      <c r="P33" s="6">
        <f>Main!$C$9</f>
        <v>104.32000000000001</v>
      </c>
      <c r="R33" s="9">
        <f t="shared" si="5"/>
        <v>417.28000000000003</v>
      </c>
    </row>
    <row r="34" spans="1:18" x14ac:dyDescent="0.25">
      <c r="A34" s="31" t="s">
        <v>95</v>
      </c>
      <c r="B34" s="32">
        <v>0</v>
      </c>
      <c r="C34" s="6">
        <f>Main!$C$6</f>
        <v>5.8981200000000005</v>
      </c>
      <c r="E34" s="9">
        <f t="shared" si="3"/>
        <v>0</v>
      </c>
      <c r="H34" s="31" t="s">
        <v>266</v>
      </c>
      <c r="I34" s="32">
        <v>0</v>
      </c>
      <c r="J34" s="6">
        <f>Main!$C$12</f>
        <v>44</v>
      </c>
      <c r="L34" s="9">
        <f t="shared" si="4"/>
        <v>0</v>
      </c>
      <c r="N34" s="31" t="s">
        <v>95</v>
      </c>
      <c r="O34" s="32">
        <v>0</v>
      </c>
      <c r="P34" s="6">
        <f>Main!$C$9</f>
        <v>104.32000000000001</v>
      </c>
      <c r="R34" s="9">
        <f t="shared" si="5"/>
        <v>0</v>
      </c>
    </row>
    <row r="35" spans="1:18" x14ac:dyDescent="0.25">
      <c r="A35" s="31" t="s">
        <v>96</v>
      </c>
      <c r="B35" s="32">
        <v>0</v>
      </c>
      <c r="C35" s="6">
        <f>Main!$C$6</f>
        <v>5.8981200000000005</v>
      </c>
      <c r="E35" s="9">
        <f t="shared" si="3"/>
        <v>0</v>
      </c>
      <c r="H35" s="31" t="s">
        <v>267</v>
      </c>
      <c r="I35" s="32">
        <v>8</v>
      </c>
      <c r="J35" s="6">
        <f>Main!$C$12</f>
        <v>44</v>
      </c>
      <c r="L35" s="9">
        <f t="shared" si="4"/>
        <v>352</v>
      </c>
      <c r="N35" s="31" t="s">
        <v>96</v>
      </c>
      <c r="O35" s="32">
        <v>1</v>
      </c>
      <c r="P35" s="6">
        <f>Main!$C$9</f>
        <v>104.32000000000001</v>
      </c>
      <c r="R35" s="9">
        <f t="shared" si="5"/>
        <v>104.32000000000001</v>
      </c>
    </row>
    <row r="36" spans="1:18" x14ac:dyDescent="0.25">
      <c r="A36" s="31" t="s">
        <v>97</v>
      </c>
      <c r="B36" s="32">
        <v>0</v>
      </c>
      <c r="C36" s="6">
        <f>Main!$C$6</f>
        <v>5.8981200000000005</v>
      </c>
      <c r="E36" s="9">
        <f t="shared" si="3"/>
        <v>0</v>
      </c>
      <c r="H36" s="31" t="s">
        <v>268</v>
      </c>
      <c r="I36" s="32">
        <v>0</v>
      </c>
      <c r="J36" s="6">
        <f>Main!$C$12</f>
        <v>44</v>
      </c>
      <c r="L36" s="9">
        <f t="shared" si="4"/>
        <v>0</v>
      </c>
      <c r="N36" s="31" t="s">
        <v>97</v>
      </c>
      <c r="O36" s="32">
        <v>0</v>
      </c>
      <c r="P36" s="6">
        <f>Main!$C$9</f>
        <v>104.32000000000001</v>
      </c>
      <c r="R36" s="9">
        <f t="shared" si="5"/>
        <v>0</v>
      </c>
    </row>
    <row r="37" spans="1:18" x14ac:dyDescent="0.25">
      <c r="A37" s="31" t="s">
        <v>98</v>
      </c>
      <c r="B37" s="32">
        <v>0</v>
      </c>
      <c r="C37" s="6">
        <f>Main!$C$6</f>
        <v>5.8981200000000005</v>
      </c>
      <c r="E37" s="9">
        <f t="shared" si="3"/>
        <v>0</v>
      </c>
      <c r="H37" s="31" t="s">
        <v>269</v>
      </c>
      <c r="I37" s="32">
        <v>0</v>
      </c>
      <c r="J37" s="6">
        <f>Main!$C$12</f>
        <v>44</v>
      </c>
      <c r="L37" s="9">
        <f t="shared" si="4"/>
        <v>0</v>
      </c>
      <c r="N37" s="31" t="s">
        <v>98</v>
      </c>
      <c r="O37" s="32">
        <v>0</v>
      </c>
      <c r="P37" s="6">
        <f>Main!$C$9</f>
        <v>104.32000000000001</v>
      </c>
      <c r="R37" s="9">
        <f t="shared" si="5"/>
        <v>0</v>
      </c>
    </row>
    <row r="38" spans="1:18" x14ac:dyDescent="0.25">
      <c r="A38" s="31" t="s">
        <v>99</v>
      </c>
      <c r="B38" s="32">
        <v>0</v>
      </c>
      <c r="C38" s="6">
        <f>Main!$C$6</f>
        <v>5.8981200000000005</v>
      </c>
      <c r="E38" s="9">
        <f t="shared" si="3"/>
        <v>0</v>
      </c>
      <c r="H38" s="31" t="s">
        <v>270</v>
      </c>
      <c r="I38" s="32">
        <v>7</v>
      </c>
      <c r="J38" s="6">
        <f>Main!$C$12</f>
        <v>44</v>
      </c>
      <c r="L38" s="9">
        <f t="shared" si="4"/>
        <v>308</v>
      </c>
      <c r="N38" s="31" t="s">
        <v>99</v>
      </c>
      <c r="O38" s="32">
        <v>0</v>
      </c>
      <c r="P38" s="6">
        <f>Main!$C$9</f>
        <v>104.32000000000001</v>
      </c>
      <c r="R38" s="9">
        <f t="shared" si="5"/>
        <v>0</v>
      </c>
    </row>
    <row r="39" spans="1:18" x14ac:dyDescent="0.25">
      <c r="A39" s="31" t="s">
        <v>100</v>
      </c>
      <c r="B39" s="32">
        <v>0</v>
      </c>
      <c r="C39" s="6">
        <f>Main!$C$6</f>
        <v>5.8981200000000005</v>
      </c>
      <c r="E39" s="9">
        <f t="shared" si="3"/>
        <v>0</v>
      </c>
      <c r="H39" s="31" t="s">
        <v>271</v>
      </c>
      <c r="I39" s="32">
        <v>0</v>
      </c>
      <c r="J39" s="6">
        <f>Main!$C$12</f>
        <v>44</v>
      </c>
      <c r="L39" s="9">
        <f t="shared" si="4"/>
        <v>0</v>
      </c>
      <c r="N39" s="31" t="s">
        <v>100</v>
      </c>
      <c r="O39" s="32">
        <v>0</v>
      </c>
      <c r="P39" s="6">
        <f>Main!$C$9</f>
        <v>104.32000000000001</v>
      </c>
      <c r="R39" s="9">
        <f t="shared" si="5"/>
        <v>0</v>
      </c>
    </row>
    <row r="40" spans="1:18" x14ac:dyDescent="0.25">
      <c r="A40" s="31" t="s">
        <v>101</v>
      </c>
      <c r="B40" s="32">
        <v>0</v>
      </c>
      <c r="C40" s="6">
        <f>Main!$C$6</f>
        <v>5.8981200000000005</v>
      </c>
      <c r="E40" s="9">
        <f t="shared" si="3"/>
        <v>0</v>
      </c>
      <c r="H40" s="31" t="s">
        <v>272</v>
      </c>
      <c r="I40" s="32">
        <v>0</v>
      </c>
      <c r="J40" s="6">
        <f>Main!$C$12</f>
        <v>44</v>
      </c>
      <c r="L40" s="9">
        <f t="shared" si="4"/>
        <v>0</v>
      </c>
      <c r="N40" s="31" t="s">
        <v>101</v>
      </c>
      <c r="O40" s="32">
        <v>0</v>
      </c>
      <c r="P40" s="6">
        <f>Main!$C$9</f>
        <v>104.32000000000001</v>
      </c>
      <c r="R40" s="9">
        <f t="shared" si="5"/>
        <v>0</v>
      </c>
    </row>
    <row r="41" spans="1:18" x14ac:dyDescent="0.25">
      <c r="A41" s="31" t="s">
        <v>102</v>
      </c>
      <c r="B41" s="32">
        <v>0</v>
      </c>
      <c r="C41" s="6">
        <f>Main!$C$6</f>
        <v>5.8981200000000005</v>
      </c>
      <c r="E41" s="9">
        <f t="shared" si="3"/>
        <v>0</v>
      </c>
      <c r="H41" s="31" t="s">
        <v>273</v>
      </c>
      <c r="I41" s="32">
        <v>0</v>
      </c>
      <c r="J41" s="6">
        <f>Main!$C$12</f>
        <v>44</v>
      </c>
      <c r="L41" s="9">
        <f t="shared" si="4"/>
        <v>0</v>
      </c>
      <c r="N41" s="31" t="s">
        <v>102</v>
      </c>
      <c r="O41" s="32">
        <v>0</v>
      </c>
      <c r="P41" s="6">
        <f>Main!$C$9</f>
        <v>104.32000000000001</v>
      </c>
      <c r="R41" s="9">
        <f t="shared" si="5"/>
        <v>0</v>
      </c>
    </row>
    <row r="42" spans="1:18" x14ac:dyDescent="0.25">
      <c r="A42" s="31" t="s">
        <v>103</v>
      </c>
      <c r="B42" s="32">
        <v>0</v>
      </c>
      <c r="C42" s="6">
        <f>Main!$C$6</f>
        <v>5.8981200000000005</v>
      </c>
      <c r="E42" s="9">
        <f t="shared" si="3"/>
        <v>0</v>
      </c>
      <c r="H42" s="31" t="s">
        <v>274</v>
      </c>
      <c r="I42" s="32">
        <v>0</v>
      </c>
      <c r="J42" s="6">
        <f>Main!$C$12</f>
        <v>44</v>
      </c>
      <c r="L42" s="9">
        <f t="shared" si="4"/>
        <v>0</v>
      </c>
      <c r="N42" s="31" t="s">
        <v>103</v>
      </c>
      <c r="O42" s="32">
        <v>0</v>
      </c>
      <c r="P42" s="6">
        <f>Main!$C$9</f>
        <v>104.32000000000001</v>
      </c>
      <c r="R42" s="9">
        <f t="shared" si="5"/>
        <v>0</v>
      </c>
    </row>
    <row r="43" spans="1:18" x14ac:dyDescent="0.25">
      <c r="A43" s="31" t="s">
        <v>104</v>
      </c>
      <c r="B43" s="32">
        <v>0</v>
      </c>
      <c r="C43" s="6">
        <f>Main!$C$6</f>
        <v>5.8981200000000005</v>
      </c>
      <c r="E43" s="9">
        <f t="shared" si="3"/>
        <v>0</v>
      </c>
      <c r="H43" s="31" t="s">
        <v>275</v>
      </c>
      <c r="I43" s="32">
        <v>0</v>
      </c>
      <c r="J43" s="6">
        <f>Main!$C$12</f>
        <v>44</v>
      </c>
      <c r="L43" s="9">
        <f t="shared" si="4"/>
        <v>0</v>
      </c>
      <c r="N43" s="31" t="s">
        <v>104</v>
      </c>
      <c r="O43" s="32">
        <v>0</v>
      </c>
      <c r="P43" s="6">
        <f>Main!$C$9</f>
        <v>104.32000000000001</v>
      </c>
      <c r="R43" s="9">
        <f t="shared" si="5"/>
        <v>0</v>
      </c>
    </row>
    <row r="44" spans="1:18" x14ac:dyDescent="0.25">
      <c r="A44" s="31" t="s">
        <v>105</v>
      </c>
      <c r="B44" s="32">
        <v>0</v>
      </c>
      <c r="C44" s="6">
        <f>Main!$C$6</f>
        <v>5.8981200000000005</v>
      </c>
      <c r="E44" s="9">
        <f t="shared" si="3"/>
        <v>0</v>
      </c>
      <c r="H44" s="31" t="s">
        <v>276</v>
      </c>
      <c r="I44" s="32">
        <v>0</v>
      </c>
      <c r="J44" s="6">
        <f>Main!$C$12</f>
        <v>44</v>
      </c>
      <c r="L44" s="9">
        <f t="shared" si="4"/>
        <v>0</v>
      </c>
      <c r="N44" s="31" t="s">
        <v>105</v>
      </c>
      <c r="O44" s="32">
        <v>0</v>
      </c>
      <c r="P44" s="6">
        <f>Main!$C$9</f>
        <v>104.32000000000001</v>
      </c>
      <c r="R44" s="9">
        <f t="shared" si="5"/>
        <v>0</v>
      </c>
    </row>
  </sheetData>
  <sheetProtection algorithmName="SHA-512" hashValue="eFUG415wca63uFwPS3YeY8cz65NUltZ11asnZkwtDAyLp8DYiqwddH/VTe+7S5BBEuzPyEKP8hTCklhmyvzhbw==" saltValue="W4d0+UjqM57Z6m5V/nmWzQ==" spinCount="100000" sheet="1" objects="1" scenarios="1" formatCells="0"/>
  <phoneticPr fontId="1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Z41"/>
  <sheetViews>
    <sheetView topLeftCell="A7" workbookViewId="0">
      <selection activeCell="S34" sqref="S34"/>
    </sheetView>
  </sheetViews>
  <sheetFormatPr defaultRowHeight="15" x14ac:dyDescent="0.25"/>
  <cols>
    <col min="15" max="15" width="14.42578125" bestFit="1" customWidth="1"/>
    <col min="21" max="21" width="9.85546875" bestFit="1" customWidth="1"/>
  </cols>
  <sheetData>
    <row r="1" spans="1:26" ht="15.75" thickBot="1" x14ac:dyDescent="0.3">
      <c r="A1" s="37"/>
      <c r="B1" s="37"/>
      <c r="C1" s="37"/>
      <c r="D1" s="37"/>
      <c r="H1" t="s">
        <v>6</v>
      </c>
      <c r="O1" t="s">
        <v>42</v>
      </c>
      <c r="P1" t="s">
        <v>26</v>
      </c>
      <c r="Q1" s="15">
        <f>Main!T17</f>
        <v>0</v>
      </c>
    </row>
    <row r="2" spans="1:26" ht="16.5" thickTop="1" thickBot="1" x14ac:dyDescent="0.3">
      <c r="F2" t="s">
        <v>7</v>
      </c>
      <c r="G2" t="s">
        <v>25</v>
      </c>
      <c r="H2" s="14">
        <f>Main!O17</f>
        <v>600</v>
      </c>
      <c r="L2" t="s">
        <v>39</v>
      </c>
      <c r="M2" s="14">
        <f>Main!L17</f>
        <v>2</v>
      </c>
      <c r="P2" t="s">
        <v>27</v>
      </c>
      <c r="Q2" s="15">
        <f>Main!U17</f>
        <v>0</v>
      </c>
    </row>
    <row r="3" spans="1:26" ht="16.5" thickTop="1" thickBot="1" x14ac:dyDescent="0.3">
      <c r="A3" s="68" t="s">
        <v>5</v>
      </c>
      <c r="B3" s="68"/>
      <c r="C3">
        <f>Main!B1</f>
        <v>16</v>
      </c>
      <c r="D3" t="s">
        <v>6</v>
      </c>
      <c r="G3" t="s">
        <v>26</v>
      </c>
      <c r="H3" s="14">
        <f>Main!P17</f>
        <v>800</v>
      </c>
    </row>
    <row r="4" spans="1:26" ht="16.5" thickTop="1" thickBot="1" x14ac:dyDescent="0.3">
      <c r="A4" s="68" t="s">
        <v>8</v>
      </c>
      <c r="B4" s="68"/>
      <c r="C4">
        <f>Main!B2</f>
        <v>18</v>
      </c>
      <c r="D4" t="s">
        <v>6</v>
      </c>
      <c r="G4" t="s">
        <v>27</v>
      </c>
      <c r="H4" s="14">
        <f>Main!Q17</f>
        <v>900</v>
      </c>
    </row>
    <row r="5" spans="1:26" ht="15.75" thickTop="1" x14ac:dyDescent="0.25">
      <c r="A5" s="13"/>
      <c r="B5" s="13"/>
    </row>
    <row r="6" spans="1:26" x14ac:dyDescent="0.25">
      <c r="A6" s="13"/>
      <c r="B6" s="13"/>
      <c r="D6" s="10" t="s">
        <v>156</v>
      </c>
      <c r="E6" s="10" t="s">
        <v>10</v>
      </c>
      <c r="G6" t="s">
        <v>16</v>
      </c>
    </row>
    <row r="7" spans="1:26" ht="15.75" thickBot="1" x14ac:dyDescent="0.3">
      <c r="A7" t="s">
        <v>0</v>
      </c>
      <c r="B7" t="s">
        <v>1</v>
      </c>
      <c r="C7">
        <f>H2-C4</f>
        <v>582</v>
      </c>
      <c r="G7" t="s">
        <v>17</v>
      </c>
      <c r="H7" s="6">
        <f>SUM(D7:D29)+P39</f>
        <v>3336</v>
      </c>
      <c r="I7">
        <f>H7/1000</f>
        <v>3.3359999999999999</v>
      </c>
      <c r="J7" t="s">
        <v>18</v>
      </c>
      <c r="Q7" t="s">
        <v>44</v>
      </c>
      <c r="R7" s="14">
        <f>Main!C17</f>
        <v>0</v>
      </c>
      <c r="T7" s="69" t="s">
        <v>20</v>
      </c>
      <c r="U7" s="69"/>
      <c r="V7" s="69"/>
      <c r="W7" t="s">
        <v>17</v>
      </c>
      <c r="X7" s="6">
        <f>SUM(F33:F40)*R7</f>
        <v>0</v>
      </c>
      <c r="Y7" t="s">
        <v>13</v>
      </c>
      <c r="Z7" t="s">
        <v>21</v>
      </c>
    </row>
    <row r="8" spans="1:26" ht="15.75" thickTop="1" x14ac:dyDescent="0.25">
      <c r="B8" t="s">
        <v>2</v>
      </c>
      <c r="C8" t="s">
        <v>9</v>
      </c>
      <c r="G8" t="s">
        <v>19</v>
      </c>
      <c r="H8" s="6">
        <f>(C20*E20)+(C21*E21)</f>
        <v>0</v>
      </c>
      <c r="I8">
        <f>H8/1000</f>
        <v>0</v>
      </c>
      <c r="J8" t="s">
        <v>18</v>
      </c>
      <c r="T8" s="10"/>
      <c r="U8" s="10"/>
      <c r="V8" s="10"/>
      <c r="W8" t="s">
        <v>19</v>
      </c>
      <c r="X8" s="6">
        <f>SUM(F41)*R7</f>
        <v>0</v>
      </c>
      <c r="Y8" t="s">
        <v>13</v>
      </c>
    </row>
    <row r="9" spans="1:26" x14ac:dyDescent="0.25">
      <c r="B9" t="s">
        <v>3</v>
      </c>
      <c r="C9">
        <f>H4</f>
        <v>900</v>
      </c>
      <c r="D9">
        <f>(C9*E9)*K33</f>
        <v>1800</v>
      </c>
      <c r="E9">
        <v>1</v>
      </c>
      <c r="T9" s="10"/>
      <c r="U9" s="10"/>
      <c r="V9" s="10"/>
    </row>
    <row r="10" spans="1:26" x14ac:dyDescent="0.25">
      <c r="T10" s="10"/>
      <c r="U10" s="10" t="s">
        <v>22</v>
      </c>
      <c r="V10" s="10"/>
      <c r="W10" t="s">
        <v>17</v>
      </c>
      <c r="X10" s="6">
        <f>I7*R7</f>
        <v>0</v>
      </c>
    </row>
    <row r="11" spans="1:26" x14ac:dyDescent="0.25">
      <c r="A11" t="s">
        <v>71</v>
      </c>
      <c r="B11" t="s">
        <v>1</v>
      </c>
      <c r="C11">
        <f>H2-(C3+C4)</f>
        <v>566</v>
      </c>
      <c r="W11" t="s">
        <v>19</v>
      </c>
      <c r="X11" s="6">
        <f>I8*R7</f>
        <v>0</v>
      </c>
    </row>
    <row r="12" spans="1:26" x14ac:dyDescent="0.25">
      <c r="B12" t="s">
        <v>2</v>
      </c>
      <c r="C12">
        <f>H3-(C3*2)</f>
        <v>768</v>
      </c>
      <c r="D12">
        <f>(C12*E12)*K35</f>
        <v>768</v>
      </c>
      <c r="E12">
        <v>1</v>
      </c>
    </row>
    <row r="13" spans="1:26" x14ac:dyDescent="0.25">
      <c r="B13" t="s">
        <v>3</v>
      </c>
      <c r="C13" t="s">
        <v>9</v>
      </c>
      <c r="T13" s="69" t="s">
        <v>54</v>
      </c>
      <c r="U13" s="69"/>
      <c r="V13" s="69"/>
      <c r="W13" t="s">
        <v>55</v>
      </c>
      <c r="X13" s="6">
        <f>(R26*M26)*R7</f>
        <v>0</v>
      </c>
    </row>
    <row r="14" spans="1:26" x14ac:dyDescent="0.25">
      <c r="W14" t="s">
        <v>57</v>
      </c>
      <c r="X14" s="6">
        <f>(R27*M26)*R7</f>
        <v>0</v>
      </c>
    </row>
    <row r="15" spans="1:26" x14ac:dyDescent="0.25">
      <c r="A15" t="s">
        <v>4</v>
      </c>
      <c r="B15" t="s">
        <v>1</v>
      </c>
      <c r="C15" t="s">
        <v>9</v>
      </c>
      <c r="E15">
        <v>0</v>
      </c>
    </row>
    <row r="16" spans="1:26" x14ac:dyDescent="0.25">
      <c r="B16" t="s">
        <v>2</v>
      </c>
      <c r="C16">
        <f>H3-(C3*2)</f>
        <v>768</v>
      </c>
    </row>
    <row r="17" spans="1:21" x14ac:dyDescent="0.25">
      <c r="B17" t="s">
        <v>3</v>
      </c>
      <c r="C17">
        <f>H4</f>
        <v>900</v>
      </c>
    </row>
    <row r="19" spans="1:21" x14ac:dyDescent="0.25">
      <c r="A19" t="s">
        <v>15</v>
      </c>
      <c r="B19" t="s">
        <v>1</v>
      </c>
      <c r="C19" t="s">
        <v>9</v>
      </c>
    </row>
    <row r="20" spans="1:21" x14ac:dyDescent="0.25">
      <c r="B20" t="s">
        <v>2</v>
      </c>
      <c r="C20">
        <f>H3+Q1</f>
        <v>800</v>
      </c>
      <c r="E20">
        <f>2*M26</f>
        <v>0</v>
      </c>
    </row>
    <row r="21" spans="1:21" x14ac:dyDescent="0.25">
      <c r="B21" t="s">
        <v>3</v>
      </c>
      <c r="C21">
        <f>H4+Q2</f>
        <v>900</v>
      </c>
      <c r="E21">
        <f>2*M26</f>
        <v>0</v>
      </c>
    </row>
    <row r="22" spans="1:21" ht="15.75" thickBot="1" x14ac:dyDescent="0.3"/>
    <row r="23" spans="1:21" x14ac:dyDescent="0.25">
      <c r="A23" t="s">
        <v>40</v>
      </c>
      <c r="B23" t="s">
        <v>1</v>
      </c>
      <c r="C23">
        <f>C11</f>
        <v>566</v>
      </c>
      <c r="I23" s="17"/>
      <c r="J23" s="18"/>
      <c r="K23" s="18"/>
      <c r="L23" s="18"/>
      <c r="M23" s="18"/>
      <c r="N23" s="18"/>
      <c r="O23" s="18"/>
      <c r="P23" s="18"/>
      <c r="Q23" s="18"/>
      <c r="R23" s="18"/>
      <c r="S23" s="18"/>
      <c r="T23" s="18"/>
      <c r="U23" s="19"/>
    </row>
    <row r="24" spans="1:21" x14ac:dyDescent="0.25">
      <c r="B24" t="s">
        <v>2</v>
      </c>
      <c r="C24">
        <f>C16</f>
        <v>768</v>
      </c>
      <c r="E24">
        <v>1</v>
      </c>
      <c r="I24" s="20"/>
      <c r="J24" s="21"/>
      <c r="K24" s="21"/>
      <c r="L24" s="21"/>
      <c r="M24" s="21"/>
      <c r="N24" s="21"/>
      <c r="O24" s="21"/>
      <c r="P24" s="21"/>
      <c r="Q24" s="21"/>
      <c r="R24" s="21"/>
      <c r="S24" s="21"/>
      <c r="T24" s="21"/>
      <c r="U24" s="22"/>
    </row>
    <row r="25" spans="1:21" x14ac:dyDescent="0.25">
      <c r="B25" t="s">
        <v>3</v>
      </c>
      <c r="C25" t="str">
        <f t="shared" ref="C25" si="0">C13</f>
        <v>NA</v>
      </c>
      <c r="I25" s="20"/>
      <c r="J25" s="21"/>
      <c r="K25" s="21"/>
      <c r="L25" s="21"/>
      <c r="M25" s="21"/>
      <c r="N25" s="21"/>
      <c r="O25" s="21"/>
      <c r="P25" s="21"/>
      <c r="Q25" s="21"/>
      <c r="R25" s="21"/>
      <c r="S25" s="21"/>
      <c r="T25" s="21"/>
      <c r="U25" s="22"/>
    </row>
    <row r="26" spans="1:21" x14ac:dyDescent="0.25">
      <c r="I26" s="20"/>
      <c r="J26" s="21"/>
      <c r="L26" s="4" t="s">
        <v>37</v>
      </c>
      <c r="M26" s="30">
        <v>0</v>
      </c>
      <c r="N26" s="21"/>
      <c r="O26" s="21"/>
      <c r="P26" s="74" t="s">
        <v>56</v>
      </c>
      <c r="Q26" s="74"/>
      <c r="R26" s="30">
        <v>2</v>
      </c>
      <c r="S26" s="21"/>
      <c r="T26" s="21"/>
      <c r="U26" s="22"/>
    </row>
    <row r="27" spans="1:21" x14ac:dyDescent="0.25">
      <c r="A27" t="s">
        <v>70</v>
      </c>
      <c r="B27" t="s">
        <v>1</v>
      </c>
      <c r="C27" t="s">
        <v>9</v>
      </c>
      <c r="I27" s="20"/>
      <c r="J27" s="21"/>
      <c r="K27" s="21"/>
      <c r="L27" s="21"/>
      <c r="M27" s="21"/>
      <c r="N27" s="21"/>
      <c r="O27" s="21"/>
      <c r="P27" s="74" t="s">
        <v>58</v>
      </c>
      <c r="Q27" s="74"/>
      <c r="R27" s="30">
        <v>1</v>
      </c>
      <c r="S27" s="21"/>
      <c r="T27" s="21"/>
      <c r="U27" s="22"/>
    </row>
    <row r="28" spans="1:21" x14ac:dyDescent="0.25">
      <c r="B28" t="s">
        <v>2</v>
      </c>
      <c r="C28">
        <f>C12</f>
        <v>768</v>
      </c>
      <c r="D28">
        <f>(C28*E28)*K37</f>
        <v>768</v>
      </c>
      <c r="E28">
        <v>1</v>
      </c>
      <c r="I28" s="20"/>
      <c r="J28" s="21"/>
      <c r="K28" s="21"/>
      <c r="L28" s="21"/>
      <c r="M28" s="21"/>
      <c r="N28" s="21"/>
      <c r="O28" s="21"/>
      <c r="P28" s="21"/>
      <c r="Q28" s="21"/>
      <c r="R28" s="21"/>
      <c r="S28" s="21"/>
      <c r="T28" s="21"/>
      <c r="U28" s="22"/>
    </row>
    <row r="29" spans="1:21" x14ac:dyDescent="0.25">
      <c r="B29" t="s">
        <v>3</v>
      </c>
      <c r="C29">
        <v>80</v>
      </c>
      <c r="I29" s="20"/>
      <c r="J29" s="21"/>
      <c r="K29" s="21"/>
      <c r="L29" s="21"/>
      <c r="M29" s="21"/>
      <c r="N29" s="21"/>
      <c r="O29" s="21"/>
      <c r="P29" s="21"/>
      <c r="Q29" s="21"/>
      <c r="R29" s="21"/>
      <c r="S29" s="21"/>
      <c r="T29" s="21"/>
      <c r="U29" s="22"/>
    </row>
    <row r="30" spans="1:21" x14ac:dyDescent="0.25">
      <c r="I30" s="20"/>
      <c r="J30" s="21"/>
      <c r="K30" s="21"/>
      <c r="L30" s="21"/>
      <c r="M30" s="21"/>
      <c r="N30" s="21"/>
      <c r="O30" s="21"/>
      <c r="P30" s="21"/>
      <c r="Q30" s="21"/>
      <c r="R30" s="21"/>
      <c r="S30" s="21"/>
      <c r="T30" s="21"/>
      <c r="U30" s="22"/>
    </row>
    <row r="31" spans="1:21" x14ac:dyDescent="0.25">
      <c r="I31" s="20"/>
      <c r="J31" s="21"/>
      <c r="K31" s="21"/>
      <c r="L31" s="21"/>
      <c r="M31" s="21"/>
      <c r="N31" s="21"/>
      <c r="O31" s="2" t="s">
        <v>158</v>
      </c>
      <c r="P31" s="21"/>
      <c r="Q31" s="21"/>
      <c r="R31" s="21"/>
      <c r="S31" s="21"/>
      <c r="T31" s="21"/>
      <c r="U31" s="22"/>
    </row>
    <row r="32" spans="1:21" x14ac:dyDescent="0.25">
      <c r="E32" t="s">
        <v>14</v>
      </c>
      <c r="I32" s="20"/>
      <c r="J32" s="76" t="s">
        <v>144</v>
      </c>
      <c r="K32" s="76"/>
      <c r="L32" s="76"/>
      <c r="M32" s="21"/>
      <c r="N32" s="21"/>
      <c r="O32" s="23" t="s">
        <v>146</v>
      </c>
      <c r="P32" s="21"/>
      <c r="Q32" s="21"/>
      <c r="R32" s="21"/>
      <c r="S32" s="21"/>
      <c r="T32" s="21"/>
      <c r="U32" s="22"/>
    </row>
    <row r="33" spans="1:21" x14ac:dyDescent="0.25">
      <c r="A33" s="68" t="s">
        <v>11</v>
      </c>
      <c r="B33" s="68"/>
      <c r="D33" t="s">
        <v>12</v>
      </c>
      <c r="E33">
        <f>(C7*C9)*K33</f>
        <v>1047600</v>
      </c>
      <c r="F33">
        <f>E33/1000000</f>
        <v>1.0476000000000001</v>
      </c>
      <c r="G33" t="s">
        <v>13</v>
      </c>
      <c r="I33" s="20"/>
      <c r="J33" s="21" t="s">
        <v>12</v>
      </c>
      <c r="K33" s="33">
        <v>2</v>
      </c>
      <c r="L33" s="21"/>
      <c r="M33" s="21"/>
      <c r="N33" s="21"/>
      <c r="O33" s="21"/>
      <c r="P33" s="23" t="s">
        <v>148</v>
      </c>
      <c r="Q33" s="23" t="s">
        <v>26</v>
      </c>
      <c r="R33" s="21"/>
      <c r="S33" s="23" t="s">
        <v>152</v>
      </c>
      <c r="T33" s="23" t="s">
        <v>140</v>
      </c>
      <c r="U33" s="22"/>
    </row>
    <row r="34" spans="1:21" x14ac:dyDescent="0.25">
      <c r="D34" t="s">
        <v>4</v>
      </c>
      <c r="E34">
        <f>(C16*C17)*K34</f>
        <v>691200</v>
      </c>
      <c r="F34">
        <f t="shared" ref="F34:F38" si="1">E34/1000000</f>
        <v>0.69120000000000004</v>
      </c>
      <c r="G34" t="s">
        <v>13</v>
      </c>
      <c r="I34" s="20"/>
      <c r="J34" s="21" t="s">
        <v>4</v>
      </c>
      <c r="K34" s="33">
        <v>1</v>
      </c>
      <c r="L34" s="21"/>
      <c r="M34" s="21"/>
      <c r="N34" s="21"/>
      <c r="O34" s="38" t="s">
        <v>278</v>
      </c>
      <c r="P34" s="33">
        <v>200</v>
      </c>
      <c r="Q34" s="33">
        <v>300</v>
      </c>
      <c r="R34" s="21"/>
      <c r="S34" s="33">
        <v>0</v>
      </c>
      <c r="T34" s="21">
        <f>(P34*Q34)*S34</f>
        <v>0</v>
      </c>
      <c r="U34" s="22"/>
    </row>
    <row r="35" spans="1:21" x14ac:dyDescent="0.25">
      <c r="D35" t="s">
        <v>71</v>
      </c>
      <c r="E35">
        <f>(C11*C12)*K35</f>
        <v>434688</v>
      </c>
      <c r="F35">
        <f t="shared" si="1"/>
        <v>0.43468800000000002</v>
      </c>
      <c r="G35" t="s">
        <v>13</v>
      </c>
      <c r="I35" s="20"/>
      <c r="J35" s="21" t="s">
        <v>71</v>
      </c>
      <c r="K35" s="33">
        <v>1</v>
      </c>
      <c r="L35" s="21"/>
      <c r="M35" s="21"/>
      <c r="N35" s="21"/>
      <c r="O35" s="38" t="s">
        <v>149</v>
      </c>
      <c r="P35" s="33">
        <v>433</v>
      </c>
      <c r="Q35" s="33">
        <v>300</v>
      </c>
      <c r="R35" s="21"/>
      <c r="S35" s="33">
        <v>0</v>
      </c>
      <c r="T35" s="21">
        <f t="shared" ref="T35:T37" si="2">(P35*Q35)*S35</f>
        <v>0</v>
      </c>
      <c r="U35" s="22"/>
    </row>
    <row r="36" spans="1:21" x14ac:dyDescent="0.25">
      <c r="B36" s="3"/>
      <c r="D36" t="s">
        <v>40</v>
      </c>
      <c r="E36">
        <f>(C23*C24)*M2</f>
        <v>869376</v>
      </c>
      <c r="F36">
        <f t="shared" si="1"/>
        <v>0.86937600000000004</v>
      </c>
      <c r="G36" t="s">
        <v>13</v>
      </c>
      <c r="I36" s="20"/>
      <c r="J36" s="21" t="s">
        <v>145</v>
      </c>
      <c r="K36" s="34">
        <f>M2</f>
        <v>2</v>
      </c>
      <c r="L36" s="21"/>
      <c r="M36" s="21"/>
      <c r="N36" s="21"/>
      <c r="O36" s="38" t="s">
        <v>150</v>
      </c>
      <c r="P36" s="33">
        <v>223</v>
      </c>
      <c r="Q36" s="33">
        <v>300</v>
      </c>
      <c r="R36" s="21"/>
      <c r="S36" s="33">
        <v>0</v>
      </c>
      <c r="T36" s="21">
        <f t="shared" si="2"/>
        <v>0</v>
      </c>
      <c r="U36" s="22"/>
    </row>
    <row r="37" spans="1:21" x14ac:dyDescent="0.25">
      <c r="D37" t="s">
        <v>70</v>
      </c>
      <c r="E37">
        <f>(C28*C29)*K37</f>
        <v>61440</v>
      </c>
      <c r="F37">
        <f t="shared" si="1"/>
        <v>6.1440000000000002E-2</v>
      </c>
      <c r="G37" t="s">
        <v>13</v>
      </c>
      <c r="I37" s="20"/>
      <c r="J37" s="21" t="s">
        <v>136</v>
      </c>
      <c r="K37" s="33">
        <v>1</v>
      </c>
      <c r="L37" s="21"/>
      <c r="M37" s="21"/>
      <c r="N37" s="21"/>
      <c r="O37" s="38" t="s">
        <v>151</v>
      </c>
      <c r="P37" s="33">
        <v>200</v>
      </c>
      <c r="Q37" s="33">
        <v>300</v>
      </c>
      <c r="R37" s="21"/>
      <c r="S37" s="33">
        <v>0</v>
      </c>
      <c r="T37" s="21">
        <f t="shared" si="2"/>
        <v>0</v>
      </c>
      <c r="U37" s="22"/>
    </row>
    <row r="38" spans="1:21" x14ac:dyDescent="0.25">
      <c r="D38" t="s">
        <v>38</v>
      </c>
      <c r="E38">
        <f>SUM(T34:T37)</f>
        <v>0</v>
      </c>
      <c r="F38">
        <f t="shared" si="1"/>
        <v>0</v>
      </c>
      <c r="G38" t="s">
        <v>13</v>
      </c>
      <c r="I38" s="20"/>
      <c r="J38" s="21"/>
      <c r="K38" s="21"/>
      <c r="L38" s="21"/>
      <c r="M38" s="21"/>
      <c r="N38" s="21"/>
      <c r="O38" s="21"/>
      <c r="P38" s="21"/>
      <c r="Q38" s="21"/>
      <c r="R38" s="21"/>
      <c r="S38" s="21"/>
      <c r="T38" s="21"/>
      <c r="U38" s="22"/>
    </row>
    <row r="39" spans="1:21" x14ac:dyDescent="0.25">
      <c r="I39" s="20"/>
      <c r="J39" s="21"/>
      <c r="K39" s="21"/>
      <c r="L39" s="21"/>
      <c r="M39" s="21"/>
      <c r="N39" s="21"/>
      <c r="O39" s="29" t="s">
        <v>159</v>
      </c>
      <c r="P39" s="30">
        <v>0</v>
      </c>
      <c r="Q39" s="21" t="s">
        <v>6</v>
      </c>
      <c r="R39" s="21"/>
      <c r="S39" s="21"/>
      <c r="T39" s="21"/>
      <c r="U39" s="22"/>
    </row>
    <row r="40" spans="1:21" x14ac:dyDescent="0.25">
      <c r="I40" s="20"/>
      <c r="J40" s="21"/>
      <c r="K40" s="21"/>
      <c r="L40" s="21"/>
      <c r="M40" s="21"/>
      <c r="N40" s="21"/>
      <c r="O40" s="21"/>
      <c r="P40" s="21"/>
      <c r="Q40" s="21"/>
      <c r="R40" s="21"/>
      <c r="S40" s="21"/>
      <c r="T40" s="21"/>
      <c r="U40" s="22"/>
    </row>
    <row r="41" spans="1:21" ht="15.75" thickBot="1" x14ac:dyDescent="0.3">
      <c r="D41" t="s">
        <v>15</v>
      </c>
      <c r="E41">
        <f>C20*C21</f>
        <v>720000</v>
      </c>
      <c r="F41">
        <f>E41/1000000</f>
        <v>0.72</v>
      </c>
      <c r="G41" t="s">
        <v>13</v>
      </c>
      <c r="I41" s="25"/>
      <c r="J41" s="26"/>
      <c r="K41" s="26"/>
      <c r="L41" s="26"/>
      <c r="M41" s="26"/>
      <c r="N41" s="26"/>
      <c r="O41" s="26"/>
      <c r="P41" s="26"/>
      <c r="Q41" s="26"/>
      <c r="R41" s="26"/>
      <c r="S41" s="26"/>
      <c r="T41" s="26"/>
      <c r="U41" s="27"/>
    </row>
  </sheetData>
  <sheetProtection algorithmName="SHA-512" hashValue="YG3WCAhBR8WoxfAs0w1hDg/q2M4tnXPwPbMGMMzVwXH1fgmyKprtMiofO3geEIsEXODN5VEGxLsVDBMMP6zT5A==" saltValue="/zhuTslkiA6n8w72d8nwUA==" spinCount="100000" sheet="1" objects="1" scenarios="1" formatCells="0" selectLockedCells="1"/>
  <mergeCells count="8">
    <mergeCell ref="A3:B3"/>
    <mergeCell ref="A4:B4"/>
    <mergeCell ref="T7:V7"/>
    <mergeCell ref="T13:V13"/>
    <mergeCell ref="A33:B33"/>
    <mergeCell ref="J32:L32"/>
    <mergeCell ref="P26:Q26"/>
    <mergeCell ref="P27:Q27"/>
  </mergeCells>
  <phoneticPr fontId="11"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Z41"/>
  <sheetViews>
    <sheetView workbookViewId="0"/>
  </sheetViews>
  <sheetFormatPr defaultRowHeight="15" x14ac:dyDescent="0.25"/>
  <cols>
    <col min="15" max="15" width="14.42578125" bestFit="1" customWidth="1"/>
    <col min="21" max="21" width="9.85546875" bestFit="1" customWidth="1"/>
  </cols>
  <sheetData>
    <row r="1" spans="1:26" ht="15.75" thickBot="1" x14ac:dyDescent="0.3">
      <c r="A1" s="37" t="s">
        <v>185</v>
      </c>
      <c r="B1" s="37"/>
      <c r="C1" s="37"/>
      <c r="D1" s="37"/>
      <c r="H1" t="s">
        <v>6</v>
      </c>
      <c r="O1" t="s">
        <v>42</v>
      </c>
      <c r="P1" t="s">
        <v>26</v>
      </c>
      <c r="Q1" s="15">
        <f>Main!T18</f>
        <v>-600</v>
      </c>
    </row>
    <row r="2" spans="1:26" ht="16.5" thickTop="1" thickBot="1" x14ac:dyDescent="0.3">
      <c r="F2" t="s">
        <v>7</v>
      </c>
      <c r="G2" t="s">
        <v>25</v>
      </c>
      <c r="H2" s="14">
        <f>Main!O18</f>
        <v>900</v>
      </c>
      <c r="L2" t="s">
        <v>39</v>
      </c>
      <c r="M2" s="14">
        <f>Main!L18</f>
        <v>1</v>
      </c>
      <c r="P2" t="s">
        <v>27</v>
      </c>
      <c r="Q2" s="15">
        <f>Main!U18</f>
        <v>-900</v>
      </c>
    </row>
    <row r="3" spans="1:26" ht="16.5" thickTop="1" thickBot="1" x14ac:dyDescent="0.3">
      <c r="A3" s="68" t="s">
        <v>5</v>
      </c>
      <c r="B3" s="68"/>
      <c r="C3">
        <f>Main!B1</f>
        <v>16</v>
      </c>
      <c r="D3" t="s">
        <v>6</v>
      </c>
      <c r="G3" t="s">
        <v>26</v>
      </c>
      <c r="H3" s="14">
        <f>Main!P18</f>
        <v>600</v>
      </c>
    </row>
    <row r="4" spans="1:26" ht="16.5" thickTop="1" thickBot="1" x14ac:dyDescent="0.3">
      <c r="A4" s="68" t="s">
        <v>8</v>
      </c>
      <c r="B4" s="68"/>
      <c r="C4">
        <f>Main!B2</f>
        <v>18</v>
      </c>
      <c r="D4" t="s">
        <v>6</v>
      </c>
      <c r="G4" t="s">
        <v>27</v>
      </c>
      <c r="H4" s="14">
        <f>Main!Q18</f>
        <v>900</v>
      </c>
    </row>
    <row r="5" spans="1:26" ht="15.75" thickTop="1" x14ac:dyDescent="0.25">
      <c r="A5" s="16"/>
      <c r="B5" s="16"/>
    </row>
    <row r="6" spans="1:26" x14ac:dyDescent="0.25">
      <c r="A6" s="16"/>
      <c r="B6" s="16"/>
      <c r="D6" s="10" t="s">
        <v>156</v>
      </c>
      <c r="E6" s="10" t="s">
        <v>10</v>
      </c>
      <c r="G6" t="s">
        <v>16</v>
      </c>
    </row>
    <row r="7" spans="1:26" ht="15.75" thickBot="1" x14ac:dyDescent="0.3">
      <c r="A7" t="s">
        <v>0</v>
      </c>
      <c r="B7" t="s">
        <v>1</v>
      </c>
      <c r="C7">
        <f>H2-C4</f>
        <v>882</v>
      </c>
      <c r="G7" t="s">
        <v>17</v>
      </c>
      <c r="H7" s="6">
        <f>SUM(D7:D29)+P39</f>
        <v>2936</v>
      </c>
      <c r="I7">
        <f>H7/1000</f>
        <v>2.9359999999999999</v>
      </c>
      <c r="J7" t="s">
        <v>18</v>
      </c>
      <c r="Q7" t="s">
        <v>44</v>
      </c>
      <c r="R7" s="14">
        <f>Main!C18</f>
        <v>1</v>
      </c>
      <c r="T7" s="69" t="s">
        <v>20</v>
      </c>
      <c r="U7" s="69"/>
      <c r="V7" s="69"/>
      <c r="W7" t="s">
        <v>17</v>
      </c>
      <c r="X7" s="6">
        <f>SUM(F33:F40)*R7</f>
        <v>3.1280159999999997</v>
      </c>
      <c r="Y7" t="s">
        <v>13</v>
      </c>
      <c r="Z7" t="s">
        <v>21</v>
      </c>
    </row>
    <row r="8" spans="1:26" ht="15.75" thickTop="1" x14ac:dyDescent="0.25">
      <c r="B8" t="s">
        <v>2</v>
      </c>
      <c r="C8" t="s">
        <v>9</v>
      </c>
      <c r="G8" t="s">
        <v>19</v>
      </c>
      <c r="H8" s="6">
        <f>(C20*E20)+(C21*E21)</f>
        <v>0</v>
      </c>
      <c r="I8">
        <f>H8/1000</f>
        <v>0</v>
      </c>
      <c r="J8" t="s">
        <v>18</v>
      </c>
      <c r="T8" s="10"/>
      <c r="U8" s="10"/>
      <c r="V8" s="10"/>
      <c r="W8" t="s">
        <v>19</v>
      </c>
      <c r="X8" s="6">
        <f>SUM(F41)*R7</f>
        <v>0</v>
      </c>
      <c r="Y8" t="s">
        <v>13</v>
      </c>
    </row>
    <row r="9" spans="1:26" x14ac:dyDescent="0.25">
      <c r="B9" t="s">
        <v>3</v>
      </c>
      <c r="C9">
        <f>H4</f>
        <v>900</v>
      </c>
      <c r="D9">
        <f>(C9*E9)*K33</f>
        <v>1800</v>
      </c>
      <c r="E9">
        <v>1</v>
      </c>
      <c r="T9" s="10"/>
      <c r="U9" s="10"/>
      <c r="V9" s="10"/>
    </row>
    <row r="10" spans="1:26" x14ac:dyDescent="0.25">
      <c r="T10" s="10"/>
      <c r="U10" s="10" t="s">
        <v>22</v>
      </c>
      <c r="V10" s="10"/>
      <c r="W10" t="s">
        <v>17</v>
      </c>
      <c r="X10" s="6">
        <f>I7*R7</f>
        <v>2.9359999999999999</v>
      </c>
    </row>
    <row r="11" spans="1:26" x14ac:dyDescent="0.25">
      <c r="A11" t="s">
        <v>71</v>
      </c>
      <c r="B11" t="s">
        <v>1</v>
      </c>
      <c r="C11">
        <f>H2-(C3+C4)</f>
        <v>866</v>
      </c>
      <c r="W11" t="s">
        <v>19</v>
      </c>
      <c r="X11" s="6">
        <f>I8*R7</f>
        <v>0</v>
      </c>
    </row>
    <row r="12" spans="1:26" x14ac:dyDescent="0.25">
      <c r="B12" t="s">
        <v>2</v>
      </c>
      <c r="C12">
        <f>H3-(C3*2)</f>
        <v>568</v>
      </c>
      <c r="D12">
        <f>(C12*E12)*K35</f>
        <v>568</v>
      </c>
      <c r="E12">
        <v>1</v>
      </c>
    </row>
    <row r="13" spans="1:26" x14ac:dyDescent="0.25">
      <c r="B13" t="s">
        <v>3</v>
      </c>
      <c r="C13" t="s">
        <v>9</v>
      </c>
      <c r="T13" s="69" t="s">
        <v>54</v>
      </c>
      <c r="U13" s="69"/>
      <c r="V13" s="69"/>
      <c r="W13" t="s">
        <v>55</v>
      </c>
      <c r="X13" s="6">
        <f>(R26*M26)*R7</f>
        <v>2</v>
      </c>
    </row>
    <row r="14" spans="1:26" x14ac:dyDescent="0.25">
      <c r="W14" t="s">
        <v>57</v>
      </c>
      <c r="X14" s="6">
        <f>(R27*M26)*R7</f>
        <v>1</v>
      </c>
    </row>
    <row r="15" spans="1:26" x14ac:dyDescent="0.25">
      <c r="A15" t="s">
        <v>4</v>
      </c>
      <c r="B15" t="s">
        <v>1</v>
      </c>
      <c r="C15" t="s">
        <v>9</v>
      </c>
      <c r="E15">
        <v>0</v>
      </c>
    </row>
    <row r="16" spans="1:26" x14ac:dyDescent="0.25">
      <c r="B16" t="s">
        <v>2</v>
      </c>
      <c r="C16">
        <f>H3-(C3*2)</f>
        <v>568</v>
      </c>
    </row>
    <row r="17" spans="1:21" x14ac:dyDescent="0.25">
      <c r="B17" t="s">
        <v>3</v>
      </c>
      <c r="C17">
        <f>H4</f>
        <v>900</v>
      </c>
    </row>
    <row r="19" spans="1:21" x14ac:dyDescent="0.25">
      <c r="A19" t="s">
        <v>15</v>
      </c>
      <c r="B19" t="s">
        <v>1</v>
      </c>
      <c r="C19" t="s">
        <v>9</v>
      </c>
    </row>
    <row r="20" spans="1:21" x14ac:dyDescent="0.25">
      <c r="B20" t="s">
        <v>2</v>
      </c>
      <c r="C20">
        <f>H3+Q1</f>
        <v>0</v>
      </c>
      <c r="E20">
        <f>2*M26</f>
        <v>2</v>
      </c>
    </row>
    <row r="21" spans="1:21" x14ac:dyDescent="0.25">
      <c r="B21" t="s">
        <v>3</v>
      </c>
      <c r="C21">
        <f>H4+Q2</f>
        <v>0</v>
      </c>
      <c r="E21">
        <f>2*M26</f>
        <v>2</v>
      </c>
    </row>
    <row r="22" spans="1:21" ht="15.75" thickBot="1" x14ac:dyDescent="0.3"/>
    <row r="23" spans="1:21" x14ac:dyDescent="0.25">
      <c r="A23" t="s">
        <v>40</v>
      </c>
      <c r="B23" t="s">
        <v>1</v>
      </c>
      <c r="C23">
        <f>C11</f>
        <v>866</v>
      </c>
      <c r="I23" s="17"/>
      <c r="J23" s="18"/>
      <c r="K23" s="18"/>
      <c r="L23" s="18"/>
      <c r="M23" s="18"/>
      <c r="N23" s="18"/>
      <c r="O23" s="18"/>
      <c r="P23" s="18"/>
      <c r="Q23" s="18"/>
      <c r="R23" s="18"/>
      <c r="S23" s="18"/>
      <c r="T23" s="18"/>
      <c r="U23" s="19"/>
    </row>
    <row r="24" spans="1:21" x14ac:dyDescent="0.25">
      <c r="B24" t="s">
        <v>2</v>
      </c>
      <c r="C24">
        <f>C16</f>
        <v>568</v>
      </c>
      <c r="E24">
        <v>1</v>
      </c>
      <c r="I24" s="20"/>
      <c r="J24" s="21"/>
      <c r="K24" s="21"/>
      <c r="L24" s="21"/>
      <c r="M24" s="21"/>
      <c r="N24" s="21"/>
      <c r="O24" s="21"/>
      <c r="P24" s="21"/>
      <c r="Q24" s="21"/>
      <c r="R24" s="21"/>
      <c r="S24" s="21"/>
      <c r="T24" s="21"/>
      <c r="U24" s="22"/>
    </row>
    <row r="25" spans="1:21" x14ac:dyDescent="0.25">
      <c r="B25" t="s">
        <v>3</v>
      </c>
      <c r="C25" t="str">
        <f t="shared" ref="C25" si="0">C13</f>
        <v>NA</v>
      </c>
      <c r="I25" s="20"/>
      <c r="J25" s="21"/>
      <c r="K25" s="21"/>
      <c r="L25" s="21"/>
      <c r="M25" s="21"/>
      <c r="N25" s="21"/>
      <c r="O25" s="21"/>
      <c r="P25" s="21"/>
      <c r="Q25" s="21"/>
      <c r="R25" s="21"/>
      <c r="S25" s="21"/>
      <c r="T25" s="21"/>
      <c r="U25" s="22"/>
    </row>
    <row r="26" spans="1:21" x14ac:dyDescent="0.25">
      <c r="I26" s="20"/>
      <c r="J26" s="21"/>
      <c r="L26" s="4" t="s">
        <v>37</v>
      </c>
      <c r="M26" s="30">
        <v>1</v>
      </c>
      <c r="N26" s="21"/>
      <c r="O26" s="21"/>
      <c r="P26" s="74" t="s">
        <v>56</v>
      </c>
      <c r="Q26" s="74"/>
      <c r="R26" s="30">
        <v>2</v>
      </c>
      <c r="S26" s="21"/>
      <c r="T26" s="21"/>
      <c r="U26" s="22"/>
    </row>
    <row r="27" spans="1:21" x14ac:dyDescent="0.25">
      <c r="A27" t="s">
        <v>70</v>
      </c>
      <c r="B27" t="s">
        <v>1</v>
      </c>
      <c r="C27" t="s">
        <v>9</v>
      </c>
      <c r="I27" s="20"/>
      <c r="J27" s="21"/>
      <c r="K27" s="21"/>
      <c r="L27" s="21"/>
      <c r="M27" s="21"/>
      <c r="N27" s="21"/>
      <c r="O27" s="21"/>
      <c r="P27" s="74" t="s">
        <v>58</v>
      </c>
      <c r="Q27" s="74"/>
      <c r="R27" s="30">
        <v>1</v>
      </c>
      <c r="S27" s="21"/>
      <c r="T27" s="21"/>
      <c r="U27" s="22"/>
    </row>
    <row r="28" spans="1:21" x14ac:dyDescent="0.25">
      <c r="B28" t="s">
        <v>2</v>
      </c>
      <c r="C28">
        <f>C12</f>
        <v>568</v>
      </c>
      <c r="D28">
        <f>(C28*E28)*K37</f>
        <v>568</v>
      </c>
      <c r="E28">
        <v>1</v>
      </c>
      <c r="I28" s="20"/>
      <c r="J28" s="21"/>
      <c r="K28" s="21"/>
      <c r="L28" s="21"/>
      <c r="M28" s="21"/>
      <c r="N28" s="21"/>
      <c r="O28" s="21"/>
      <c r="P28" s="21"/>
      <c r="Q28" s="21"/>
      <c r="R28" s="21"/>
      <c r="S28" s="21"/>
      <c r="T28" s="21"/>
      <c r="U28" s="22"/>
    </row>
    <row r="29" spans="1:21" x14ac:dyDescent="0.25">
      <c r="B29" t="s">
        <v>3</v>
      </c>
      <c r="C29">
        <v>80</v>
      </c>
      <c r="I29" s="20"/>
      <c r="J29" s="21"/>
      <c r="K29" s="21"/>
      <c r="L29" s="21"/>
      <c r="M29" s="21"/>
      <c r="N29" s="21"/>
      <c r="O29" s="21"/>
      <c r="P29" s="21"/>
      <c r="Q29" s="21"/>
      <c r="R29" s="21"/>
      <c r="S29" s="21"/>
      <c r="T29" s="21"/>
      <c r="U29" s="22"/>
    </row>
    <row r="30" spans="1:21" x14ac:dyDescent="0.25">
      <c r="I30" s="20"/>
      <c r="J30" s="21"/>
      <c r="K30" s="21"/>
      <c r="L30" s="21"/>
      <c r="M30" s="21"/>
      <c r="N30" s="21"/>
      <c r="O30" s="21"/>
      <c r="P30" s="21"/>
      <c r="Q30" s="21"/>
      <c r="R30" s="21"/>
      <c r="S30" s="21"/>
      <c r="T30" s="21"/>
      <c r="U30" s="22"/>
    </row>
    <row r="31" spans="1:21" x14ac:dyDescent="0.25">
      <c r="I31" s="20"/>
      <c r="J31" s="21"/>
      <c r="K31" s="21"/>
      <c r="L31" s="21"/>
      <c r="M31" s="21"/>
      <c r="N31" s="21"/>
      <c r="O31" s="2" t="s">
        <v>158</v>
      </c>
      <c r="P31" s="21"/>
      <c r="Q31" s="21"/>
      <c r="R31" s="21"/>
      <c r="S31" s="21"/>
      <c r="T31" s="21"/>
      <c r="U31" s="22"/>
    </row>
    <row r="32" spans="1:21" x14ac:dyDescent="0.25">
      <c r="E32" t="s">
        <v>14</v>
      </c>
      <c r="I32" s="20"/>
      <c r="J32" s="76" t="s">
        <v>144</v>
      </c>
      <c r="K32" s="76"/>
      <c r="L32" s="76"/>
      <c r="M32" s="21"/>
      <c r="N32" s="21"/>
      <c r="O32" s="23" t="s">
        <v>146</v>
      </c>
      <c r="P32" s="21"/>
      <c r="Q32" s="21"/>
      <c r="R32" s="21"/>
      <c r="S32" s="21"/>
      <c r="T32" s="21"/>
      <c r="U32" s="22"/>
    </row>
    <row r="33" spans="1:21" x14ac:dyDescent="0.25">
      <c r="A33" s="68" t="s">
        <v>11</v>
      </c>
      <c r="B33" s="68"/>
      <c r="D33" t="s">
        <v>12</v>
      </c>
      <c r="E33">
        <f>(C7*C9)*K33</f>
        <v>1587600</v>
      </c>
      <c r="F33">
        <f>E33/1000000</f>
        <v>1.5875999999999999</v>
      </c>
      <c r="G33" t="s">
        <v>13</v>
      </c>
      <c r="I33" s="20"/>
      <c r="J33" s="21" t="s">
        <v>12</v>
      </c>
      <c r="K33" s="33">
        <v>2</v>
      </c>
      <c r="L33" s="21"/>
      <c r="M33" s="21"/>
      <c r="N33" s="21"/>
      <c r="O33" s="21"/>
      <c r="P33" s="23" t="s">
        <v>148</v>
      </c>
      <c r="Q33" s="23" t="s">
        <v>26</v>
      </c>
      <c r="R33" s="21"/>
      <c r="S33" s="23" t="s">
        <v>152</v>
      </c>
      <c r="T33" s="23" t="s">
        <v>140</v>
      </c>
      <c r="U33" s="22"/>
    </row>
    <row r="34" spans="1:21" x14ac:dyDescent="0.25">
      <c r="D34" t="s">
        <v>4</v>
      </c>
      <c r="E34">
        <f>(C16*C17)*K34</f>
        <v>511200</v>
      </c>
      <c r="F34">
        <f t="shared" ref="F34:F38" si="1">E34/1000000</f>
        <v>0.51119999999999999</v>
      </c>
      <c r="G34" t="s">
        <v>13</v>
      </c>
      <c r="I34" s="20"/>
      <c r="J34" s="21" t="s">
        <v>4</v>
      </c>
      <c r="K34" s="33">
        <v>1</v>
      </c>
      <c r="L34" s="21"/>
      <c r="M34" s="21"/>
      <c r="N34" s="21"/>
      <c r="O34" s="38" t="s">
        <v>147</v>
      </c>
      <c r="P34" s="33">
        <v>200</v>
      </c>
      <c r="Q34" s="33">
        <v>300</v>
      </c>
      <c r="R34" s="21"/>
      <c r="S34" s="33">
        <v>0</v>
      </c>
      <c r="T34" s="21">
        <f>(P34*Q34)*S34</f>
        <v>0</v>
      </c>
      <c r="U34" s="22"/>
    </row>
    <row r="35" spans="1:21" x14ac:dyDescent="0.25">
      <c r="D35" t="s">
        <v>71</v>
      </c>
      <c r="E35">
        <f>(C11*C12)*K35</f>
        <v>491888</v>
      </c>
      <c r="F35">
        <f t="shared" si="1"/>
        <v>0.49188799999999999</v>
      </c>
      <c r="G35" t="s">
        <v>13</v>
      </c>
      <c r="I35" s="20"/>
      <c r="J35" s="21" t="s">
        <v>71</v>
      </c>
      <c r="K35" s="33">
        <v>1</v>
      </c>
      <c r="L35" s="21"/>
      <c r="M35" s="21"/>
      <c r="N35" s="21"/>
      <c r="O35" s="38" t="s">
        <v>149</v>
      </c>
      <c r="P35" s="33">
        <v>433</v>
      </c>
      <c r="Q35" s="33">
        <v>300</v>
      </c>
      <c r="R35" s="21"/>
      <c r="S35" s="33">
        <v>0</v>
      </c>
      <c r="T35" s="21">
        <f t="shared" ref="T35:T37" si="2">(P35*Q35)*S35</f>
        <v>0</v>
      </c>
      <c r="U35" s="22"/>
    </row>
    <row r="36" spans="1:21" x14ac:dyDescent="0.25">
      <c r="B36" s="3"/>
      <c r="D36" t="s">
        <v>40</v>
      </c>
      <c r="E36">
        <f>(C23*C24)*M2</f>
        <v>491888</v>
      </c>
      <c r="F36">
        <f t="shared" si="1"/>
        <v>0.49188799999999999</v>
      </c>
      <c r="G36" t="s">
        <v>13</v>
      </c>
      <c r="I36" s="20"/>
      <c r="J36" s="21" t="s">
        <v>145</v>
      </c>
      <c r="K36" s="34">
        <f>M2</f>
        <v>1</v>
      </c>
      <c r="L36" s="21"/>
      <c r="M36" s="21"/>
      <c r="N36" s="21"/>
      <c r="O36" s="38" t="s">
        <v>150</v>
      </c>
      <c r="P36" s="33">
        <v>223</v>
      </c>
      <c r="Q36" s="33">
        <v>300</v>
      </c>
      <c r="R36" s="21"/>
      <c r="S36" s="33">
        <v>0</v>
      </c>
      <c r="T36" s="21">
        <f t="shared" si="2"/>
        <v>0</v>
      </c>
      <c r="U36" s="22"/>
    </row>
    <row r="37" spans="1:21" x14ac:dyDescent="0.25">
      <c r="D37" t="s">
        <v>70</v>
      </c>
      <c r="E37">
        <f>(C28*C29)*K37</f>
        <v>45440</v>
      </c>
      <c r="F37">
        <f t="shared" si="1"/>
        <v>4.5440000000000001E-2</v>
      </c>
      <c r="G37" t="s">
        <v>13</v>
      </c>
      <c r="I37" s="20"/>
      <c r="J37" s="21" t="s">
        <v>136</v>
      </c>
      <c r="K37" s="33">
        <v>1</v>
      </c>
      <c r="L37" s="21"/>
      <c r="M37" s="21"/>
      <c r="N37" s="21"/>
      <c r="O37" s="38" t="s">
        <v>151</v>
      </c>
      <c r="P37" s="33">
        <v>200</v>
      </c>
      <c r="Q37" s="33">
        <v>300</v>
      </c>
      <c r="R37" s="21"/>
      <c r="S37" s="33">
        <v>0</v>
      </c>
      <c r="T37" s="21">
        <f t="shared" si="2"/>
        <v>0</v>
      </c>
      <c r="U37" s="22"/>
    </row>
    <row r="38" spans="1:21" x14ac:dyDescent="0.25">
      <c r="D38" t="s">
        <v>38</v>
      </c>
      <c r="E38">
        <f>SUM(T34:T37)</f>
        <v>0</v>
      </c>
      <c r="F38">
        <f t="shared" si="1"/>
        <v>0</v>
      </c>
      <c r="G38" t="s">
        <v>13</v>
      </c>
      <c r="I38" s="20"/>
      <c r="J38" s="21"/>
      <c r="K38" s="21"/>
      <c r="L38" s="21"/>
      <c r="M38" s="21"/>
      <c r="N38" s="21"/>
      <c r="O38" s="21"/>
      <c r="P38" s="21"/>
      <c r="Q38" s="21"/>
      <c r="R38" s="21"/>
      <c r="S38" s="21"/>
      <c r="T38" s="21"/>
      <c r="U38" s="22"/>
    </row>
    <row r="39" spans="1:21" x14ac:dyDescent="0.25">
      <c r="I39" s="20"/>
      <c r="J39" s="21"/>
      <c r="K39" s="21"/>
      <c r="L39" s="21"/>
      <c r="M39" s="21"/>
      <c r="N39" s="21"/>
      <c r="O39" s="29" t="s">
        <v>159</v>
      </c>
      <c r="P39" s="30">
        <v>0</v>
      </c>
      <c r="Q39" s="21" t="s">
        <v>6</v>
      </c>
      <c r="R39" s="21"/>
      <c r="S39" s="21"/>
      <c r="T39" s="21"/>
      <c r="U39" s="22"/>
    </row>
    <row r="40" spans="1:21" x14ac:dyDescent="0.25">
      <c r="I40" s="20"/>
      <c r="J40" s="21"/>
      <c r="K40" s="21"/>
      <c r="L40" s="21"/>
      <c r="M40" s="21"/>
      <c r="N40" s="21"/>
      <c r="O40" s="21"/>
      <c r="P40" s="21"/>
      <c r="Q40" s="21"/>
      <c r="R40" s="21"/>
      <c r="S40" s="21"/>
      <c r="T40" s="21"/>
      <c r="U40" s="22"/>
    </row>
    <row r="41" spans="1:21" ht="15.75" thickBot="1" x14ac:dyDescent="0.3">
      <c r="D41" t="s">
        <v>15</v>
      </c>
      <c r="E41">
        <f>C20*C21</f>
        <v>0</v>
      </c>
      <c r="F41">
        <f>E41/1000000</f>
        <v>0</v>
      </c>
      <c r="G41" t="s">
        <v>13</v>
      </c>
      <c r="I41" s="25"/>
      <c r="J41" s="26"/>
      <c r="K41" s="26"/>
      <c r="L41" s="26"/>
      <c r="M41" s="26"/>
      <c r="N41" s="26"/>
      <c r="O41" s="26"/>
      <c r="P41" s="26"/>
      <c r="Q41" s="26"/>
      <c r="R41" s="26"/>
      <c r="S41" s="26"/>
      <c r="T41" s="26"/>
      <c r="U41" s="27"/>
    </row>
  </sheetData>
  <sheetProtection algorithmName="SHA-512" hashValue="bh4AH4F/HkIBwTtFanwlDIYIK8Oyn9niIlTZdFWOgtGgYZGXG/fbQKguzB7VyTJBVJ0Rrp+FVuqLus/BTUoJ7g==" saltValue="ejrisjkAW4zQz28BLrxiww==" spinCount="100000" sheet="1" objects="1" scenarios="1" formatCells="0" selectLockedCells="1"/>
  <mergeCells count="8">
    <mergeCell ref="A3:B3"/>
    <mergeCell ref="A4:B4"/>
    <mergeCell ref="T7:V7"/>
    <mergeCell ref="T13:V13"/>
    <mergeCell ref="A33:B33"/>
    <mergeCell ref="J32:L32"/>
    <mergeCell ref="P26:Q26"/>
    <mergeCell ref="P27:Q2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Z41"/>
  <sheetViews>
    <sheetView workbookViewId="0">
      <selection activeCell="O34" sqref="O34"/>
    </sheetView>
  </sheetViews>
  <sheetFormatPr defaultRowHeight="15" x14ac:dyDescent="0.25"/>
  <cols>
    <col min="15" max="15" width="14.42578125" bestFit="1" customWidth="1"/>
    <col min="21" max="21" width="9.85546875" bestFit="1" customWidth="1"/>
  </cols>
  <sheetData>
    <row r="1" spans="1:26" ht="15.75" thickBot="1" x14ac:dyDescent="0.3">
      <c r="A1" s="37" t="s">
        <v>73</v>
      </c>
      <c r="B1" s="37"/>
      <c r="C1" s="37"/>
      <c r="D1" s="37"/>
      <c r="H1" t="s">
        <v>6</v>
      </c>
      <c r="O1" t="s">
        <v>42</v>
      </c>
      <c r="P1" t="s">
        <v>26</v>
      </c>
      <c r="Q1" s="15">
        <f>Main!T19</f>
        <v>3</v>
      </c>
    </row>
    <row r="2" spans="1:26" ht="16.5" thickTop="1" thickBot="1" x14ac:dyDescent="0.3">
      <c r="F2" t="s">
        <v>7</v>
      </c>
      <c r="G2" t="s">
        <v>25</v>
      </c>
      <c r="H2" s="14">
        <f>Main!O19</f>
        <v>500</v>
      </c>
      <c r="L2" t="s">
        <v>39</v>
      </c>
      <c r="M2" s="14">
        <f>Main!L19</f>
        <v>0</v>
      </c>
      <c r="P2" t="s">
        <v>27</v>
      </c>
      <c r="Q2" s="15">
        <f>Main!U19</f>
        <v>2</v>
      </c>
    </row>
    <row r="3" spans="1:26" ht="16.5" thickTop="1" thickBot="1" x14ac:dyDescent="0.3">
      <c r="A3" s="68" t="s">
        <v>5</v>
      </c>
      <c r="B3" s="68"/>
      <c r="C3">
        <f>Main!B1</f>
        <v>16</v>
      </c>
      <c r="D3" t="s">
        <v>6</v>
      </c>
      <c r="G3" t="s">
        <v>26</v>
      </c>
      <c r="H3" s="14">
        <f>Main!P19</f>
        <v>300</v>
      </c>
    </row>
    <row r="4" spans="1:26" ht="16.5" thickTop="1" thickBot="1" x14ac:dyDescent="0.3">
      <c r="A4" s="68" t="s">
        <v>8</v>
      </c>
      <c r="B4" s="68"/>
      <c r="C4">
        <f>Main!B2</f>
        <v>18</v>
      </c>
      <c r="D4" t="s">
        <v>6</v>
      </c>
      <c r="G4" t="s">
        <v>27</v>
      </c>
      <c r="H4" s="14">
        <f>Main!Q19</f>
        <v>900</v>
      </c>
    </row>
    <row r="5" spans="1:26" ht="15.75" thickTop="1" x14ac:dyDescent="0.25">
      <c r="A5" s="16"/>
      <c r="B5" s="16"/>
    </row>
    <row r="6" spans="1:26" x14ac:dyDescent="0.25">
      <c r="A6" s="16"/>
      <c r="B6" s="16"/>
      <c r="D6" s="10" t="s">
        <v>156</v>
      </c>
      <c r="E6" s="10" t="s">
        <v>10</v>
      </c>
      <c r="G6" t="s">
        <v>16</v>
      </c>
    </row>
    <row r="7" spans="1:26" ht="15.75" thickBot="1" x14ac:dyDescent="0.3">
      <c r="A7" t="s">
        <v>0</v>
      </c>
      <c r="B7" t="s">
        <v>1</v>
      </c>
      <c r="C7">
        <f>H2-C4</f>
        <v>482</v>
      </c>
      <c r="G7" t="s">
        <v>17</v>
      </c>
      <c r="H7" s="6">
        <f>SUM(D7:D29)+P39</f>
        <v>2336</v>
      </c>
      <c r="I7">
        <f>H7/1000</f>
        <v>2.3359999999999999</v>
      </c>
      <c r="J7" t="s">
        <v>18</v>
      </c>
      <c r="Q7" t="s">
        <v>44</v>
      </c>
      <c r="R7" s="14">
        <f>Main!C19</f>
        <v>20</v>
      </c>
      <c r="T7" s="69" t="s">
        <v>20</v>
      </c>
      <c r="U7" s="69"/>
      <c r="V7" s="69"/>
      <c r="W7" t="s">
        <v>17</v>
      </c>
      <c r="X7" s="6">
        <f>SUM(F33:F40)*R7</f>
        <v>25.102559999999997</v>
      </c>
      <c r="Y7" t="s">
        <v>13</v>
      </c>
      <c r="Z7" t="s">
        <v>21</v>
      </c>
    </row>
    <row r="8" spans="1:26" ht="15.75" thickTop="1" x14ac:dyDescent="0.25">
      <c r="B8" t="s">
        <v>2</v>
      </c>
      <c r="C8" t="s">
        <v>9</v>
      </c>
      <c r="G8" t="s">
        <v>19</v>
      </c>
      <c r="H8" s="6">
        <f>(C20*E20)+(C21*E21)</f>
        <v>4820</v>
      </c>
      <c r="I8">
        <f>H8/1000</f>
        <v>4.82</v>
      </c>
      <c r="J8" t="s">
        <v>18</v>
      </c>
      <c r="T8" s="10"/>
      <c r="U8" s="10"/>
      <c r="V8" s="10"/>
      <c r="W8" t="s">
        <v>19</v>
      </c>
      <c r="X8" s="6">
        <f>SUM(F41)*R7</f>
        <v>5.4661200000000001</v>
      </c>
      <c r="Y8" t="s">
        <v>13</v>
      </c>
    </row>
    <row r="9" spans="1:26" x14ac:dyDescent="0.25">
      <c r="B9" t="s">
        <v>3</v>
      </c>
      <c r="C9">
        <f>H4</f>
        <v>900</v>
      </c>
      <c r="D9">
        <f>(C9*E9)*K33</f>
        <v>1800</v>
      </c>
      <c r="E9">
        <v>1</v>
      </c>
      <c r="T9" s="10"/>
      <c r="U9" s="10"/>
      <c r="V9" s="10"/>
    </row>
    <row r="10" spans="1:26" x14ac:dyDescent="0.25">
      <c r="T10" s="10"/>
      <c r="U10" s="10" t="s">
        <v>22</v>
      </c>
      <c r="V10" s="10"/>
      <c r="W10" t="s">
        <v>17</v>
      </c>
      <c r="X10" s="6">
        <f>I7*R7</f>
        <v>46.72</v>
      </c>
    </row>
    <row r="11" spans="1:26" x14ac:dyDescent="0.25">
      <c r="A11" t="s">
        <v>71</v>
      </c>
      <c r="B11" t="s">
        <v>1</v>
      </c>
      <c r="C11">
        <f>H2-(C3+C4)</f>
        <v>466</v>
      </c>
      <c r="W11" t="s">
        <v>19</v>
      </c>
      <c r="X11" s="6">
        <f>I8*R7</f>
        <v>96.4</v>
      </c>
    </row>
    <row r="12" spans="1:26" x14ac:dyDescent="0.25">
      <c r="B12" t="s">
        <v>2</v>
      </c>
      <c r="C12">
        <f>H3-(C3*2)</f>
        <v>268</v>
      </c>
      <c r="D12">
        <f>(C12*E12)*K35</f>
        <v>268</v>
      </c>
      <c r="E12">
        <v>1</v>
      </c>
    </row>
    <row r="13" spans="1:26" x14ac:dyDescent="0.25">
      <c r="B13" t="s">
        <v>3</v>
      </c>
      <c r="C13" t="s">
        <v>9</v>
      </c>
      <c r="T13" s="69" t="s">
        <v>54</v>
      </c>
      <c r="U13" s="69"/>
      <c r="V13" s="69"/>
      <c r="W13" t="s">
        <v>55</v>
      </c>
      <c r="X13" s="6">
        <f>(R26*M26)*R7</f>
        <v>80</v>
      </c>
    </row>
    <row r="14" spans="1:26" x14ac:dyDescent="0.25">
      <c r="W14" t="s">
        <v>57</v>
      </c>
      <c r="X14" s="6">
        <f>(R27*M26)*R7</f>
        <v>40</v>
      </c>
    </row>
    <row r="15" spans="1:26" x14ac:dyDescent="0.25">
      <c r="A15" t="s">
        <v>4</v>
      </c>
      <c r="B15" t="s">
        <v>1</v>
      </c>
      <c r="C15" t="s">
        <v>9</v>
      </c>
      <c r="E15">
        <v>0</v>
      </c>
    </row>
    <row r="16" spans="1:26" x14ac:dyDescent="0.25">
      <c r="B16" t="s">
        <v>2</v>
      </c>
      <c r="C16">
        <f>H3-(C3*2)</f>
        <v>268</v>
      </c>
    </row>
    <row r="17" spans="1:21" x14ac:dyDescent="0.25">
      <c r="B17" t="s">
        <v>3</v>
      </c>
      <c r="C17">
        <f>H4</f>
        <v>900</v>
      </c>
    </row>
    <row r="19" spans="1:21" x14ac:dyDescent="0.25">
      <c r="A19" t="s">
        <v>15</v>
      </c>
      <c r="B19" t="s">
        <v>1</v>
      </c>
      <c r="C19" t="s">
        <v>9</v>
      </c>
    </row>
    <row r="20" spans="1:21" x14ac:dyDescent="0.25">
      <c r="B20" t="s">
        <v>2</v>
      </c>
      <c r="C20">
        <f>H3+Q1</f>
        <v>303</v>
      </c>
      <c r="E20">
        <f>2*M26</f>
        <v>4</v>
      </c>
    </row>
    <row r="21" spans="1:21" x14ac:dyDescent="0.25">
      <c r="B21" t="s">
        <v>3</v>
      </c>
      <c r="C21">
        <f>H4+Q2</f>
        <v>902</v>
      </c>
      <c r="E21">
        <f>2*M26</f>
        <v>4</v>
      </c>
    </row>
    <row r="22" spans="1:21" ht="15.75" thickBot="1" x14ac:dyDescent="0.3"/>
    <row r="23" spans="1:21" x14ac:dyDescent="0.25">
      <c r="A23" t="s">
        <v>40</v>
      </c>
      <c r="B23" t="s">
        <v>1</v>
      </c>
      <c r="C23">
        <f>C11</f>
        <v>466</v>
      </c>
      <c r="I23" s="17"/>
      <c r="J23" s="18"/>
      <c r="K23" s="18"/>
      <c r="L23" s="18"/>
      <c r="M23" s="18"/>
      <c r="N23" s="18"/>
      <c r="O23" s="18"/>
      <c r="P23" s="18"/>
      <c r="Q23" s="18"/>
      <c r="R23" s="18"/>
      <c r="S23" s="18"/>
      <c r="T23" s="18"/>
      <c r="U23" s="19"/>
    </row>
    <row r="24" spans="1:21" x14ac:dyDescent="0.25">
      <c r="B24" t="s">
        <v>2</v>
      </c>
      <c r="C24">
        <f>C16</f>
        <v>268</v>
      </c>
      <c r="E24">
        <v>1</v>
      </c>
      <c r="I24" s="20"/>
      <c r="J24" s="21"/>
      <c r="K24" s="21"/>
      <c r="L24" s="21"/>
      <c r="M24" s="21"/>
      <c r="N24" s="21"/>
      <c r="O24" s="21"/>
      <c r="P24" s="21"/>
      <c r="Q24" s="21"/>
      <c r="R24" s="21"/>
      <c r="S24" s="21"/>
      <c r="T24" s="21"/>
      <c r="U24" s="22"/>
    </row>
    <row r="25" spans="1:21" x14ac:dyDescent="0.25">
      <c r="B25" t="s">
        <v>3</v>
      </c>
      <c r="C25" t="str">
        <f t="shared" ref="C25" si="0">C13</f>
        <v>NA</v>
      </c>
      <c r="I25" s="20"/>
      <c r="J25" s="21"/>
      <c r="K25" s="21"/>
      <c r="L25" s="21"/>
      <c r="M25" s="21"/>
      <c r="N25" s="21"/>
      <c r="O25" s="21"/>
      <c r="P25" s="21"/>
      <c r="Q25" s="21"/>
      <c r="R25" s="21"/>
      <c r="S25" s="21"/>
      <c r="T25" s="21"/>
      <c r="U25" s="22"/>
    </row>
    <row r="26" spans="1:21" x14ac:dyDescent="0.25">
      <c r="I26" s="20"/>
      <c r="J26" s="21"/>
      <c r="L26" s="4" t="s">
        <v>37</v>
      </c>
      <c r="M26" s="30">
        <v>2</v>
      </c>
      <c r="N26" s="21"/>
      <c r="O26" s="21"/>
      <c r="P26" s="74" t="s">
        <v>56</v>
      </c>
      <c r="Q26" s="74"/>
      <c r="R26" s="30">
        <v>2</v>
      </c>
      <c r="S26" s="21"/>
      <c r="T26" s="21"/>
      <c r="U26" s="22"/>
    </row>
    <row r="27" spans="1:21" x14ac:dyDescent="0.25">
      <c r="A27" t="s">
        <v>70</v>
      </c>
      <c r="B27" t="s">
        <v>1</v>
      </c>
      <c r="C27" t="s">
        <v>9</v>
      </c>
      <c r="I27" s="20"/>
      <c r="J27" s="21"/>
      <c r="K27" s="21"/>
      <c r="L27" s="21"/>
      <c r="M27" s="21"/>
      <c r="N27" s="21"/>
      <c r="O27" s="21"/>
      <c r="P27" s="74" t="s">
        <v>58</v>
      </c>
      <c r="Q27" s="74"/>
      <c r="R27" s="30">
        <v>1</v>
      </c>
      <c r="S27" s="21"/>
      <c r="T27" s="21"/>
      <c r="U27" s="22"/>
    </row>
    <row r="28" spans="1:21" x14ac:dyDescent="0.25">
      <c r="B28" t="s">
        <v>2</v>
      </c>
      <c r="C28">
        <f>C12</f>
        <v>268</v>
      </c>
      <c r="D28">
        <f>(C28*E28)*K37</f>
        <v>268</v>
      </c>
      <c r="E28">
        <v>1</v>
      </c>
      <c r="I28" s="20"/>
      <c r="J28" s="21"/>
      <c r="K28" s="21"/>
      <c r="L28" s="21"/>
      <c r="M28" s="21"/>
      <c r="N28" s="21"/>
      <c r="O28" s="21"/>
      <c r="P28" s="21"/>
      <c r="Q28" s="21"/>
      <c r="R28" s="21"/>
      <c r="S28" s="21"/>
      <c r="T28" s="21"/>
      <c r="U28" s="22"/>
    </row>
    <row r="29" spans="1:21" x14ac:dyDescent="0.25">
      <c r="B29" t="s">
        <v>3</v>
      </c>
      <c r="C29">
        <v>80</v>
      </c>
      <c r="I29" s="20"/>
      <c r="J29" s="21"/>
      <c r="K29" s="21"/>
      <c r="L29" s="21"/>
      <c r="M29" s="21"/>
      <c r="N29" s="21"/>
      <c r="O29" s="21"/>
      <c r="P29" s="21"/>
      <c r="Q29" s="21"/>
      <c r="R29" s="21"/>
      <c r="S29" s="21"/>
      <c r="T29" s="21"/>
      <c r="U29" s="22"/>
    </row>
    <row r="30" spans="1:21" x14ac:dyDescent="0.25">
      <c r="I30" s="20"/>
      <c r="J30" s="21"/>
      <c r="K30" s="21"/>
      <c r="L30" s="21"/>
      <c r="M30" s="21"/>
      <c r="N30" s="21"/>
      <c r="O30" s="21"/>
      <c r="P30" s="21"/>
      <c r="Q30" s="21"/>
      <c r="R30" s="21"/>
      <c r="S30" s="21"/>
      <c r="T30" s="21"/>
      <c r="U30" s="22"/>
    </row>
    <row r="31" spans="1:21" x14ac:dyDescent="0.25">
      <c r="I31" s="20"/>
      <c r="J31" s="21"/>
      <c r="K31" s="21"/>
      <c r="L31" s="21"/>
      <c r="M31" s="21"/>
      <c r="N31" s="21"/>
      <c r="O31" s="2" t="s">
        <v>158</v>
      </c>
      <c r="P31" s="21"/>
      <c r="Q31" s="21"/>
      <c r="R31" s="21"/>
      <c r="S31" s="21"/>
      <c r="T31" s="21"/>
      <c r="U31" s="22"/>
    </row>
    <row r="32" spans="1:21" x14ac:dyDescent="0.25">
      <c r="E32" t="s">
        <v>14</v>
      </c>
      <c r="I32" s="20"/>
      <c r="J32" s="76" t="s">
        <v>144</v>
      </c>
      <c r="K32" s="76"/>
      <c r="L32" s="76"/>
      <c r="M32" s="21"/>
      <c r="N32" s="21"/>
      <c r="O32" s="23" t="s">
        <v>146</v>
      </c>
      <c r="P32" s="21"/>
      <c r="Q32" s="21"/>
      <c r="R32" s="21"/>
      <c r="S32" s="21"/>
      <c r="T32" s="21"/>
      <c r="U32" s="22"/>
    </row>
    <row r="33" spans="1:21" x14ac:dyDescent="0.25">
      <c r="A33" s="68" t="s">
        <v>11</v>
      </c>
      <c r="B33" s="68"/>
      <c r="D33" t="s">
        <v>12</v>
      </c>
      <c r="E33">
        <f>(C7*C9)*K33</f>
        <v>867600</v>
      </c>
      <c r="F33">
        <f>E33/1000000</f>
        <v>0.86760000000000004</v>
      </c>
      <c r="G33" t="s">
        <v>13</v>
      </c>
      <c r="I33" s="20"/>
      <c r="J33" s="21" t="s">
        <v>12</v>
      </c>
      <c r="K33" s="33">
        <v>2</v>
      </c>
      <c r="L33" s="21"/>
      <c r="M33" s="21"/>
      <c r="N33" s="21"/>
      <c r="O33" s="21"/>
      <c r="P33" s="23" t="s">
        <v>148</v>
      </c>
      <c r="Q33" s="23" t="s">
        <v>26</v>
      </c>
      <c r="R33" s="21"/>
      <c r="S33" s="23" t="s">
        <v>152</v>
      </c>
      <c r="T33" s="23" t="s">
        <v>140</v>
      </c>
      <c r="U33" s="22"/>
    </row>
    <row r="34" spans="1:21" x14ac:dyDescent="0.25">
      <c r="D34" t="s">
        <v>4</v>
      </c>
      <c r="E34">
        <f>(C16*C17)*K34</f>
        <v>241200</v>
      </c>
      <c r="F34">
        <f t="shared" ref="F34:F38" si="1">E34/1000000</f>
        <v>0.2412</v>
      </c>
      <c r="G34" t="s">
        <v>13</v>
      </c>
      <c r="I34" s="20"/>
      <c r="J34" s="21" t="s">
        <v>4</v>
      </c>
      <c r="K34" s="33">
        <v>1</v>
      </c>
      <c r="L34" s="21"/>
      <c r="M34" s="21"/>
      <c r="N34" s="21"/>
      <c r="O34" s="38" t="s">
        <v>147</v>
      </c>
      <c r="P34" s="33">
        <v>200</v>
      </c>
      <c r="Q34" s="33">
        <v>300</v>
      </c>
      <c r="R34" s="21"/>
      <c r="S34" s="33">
        <v>0</v>
      </c>
      <c r="T34" s="21">
        <f>(P34*Q34)*S34</f>
        <v>0</v>
      </c>
      <c r="U34" s="22"/>
    </row>
    <row r="35" spans="1:21" x14ac:dyDescent="0.25">
      <c r="D35" t="s">
        <v>71</v>
      </c>
      <c r="E35">
        <f>(C11*C12)*K35</f>
        <v>124888</v>
      </c>
      <c r="F35">
        <f t="shared" si="1"/>
        <v>0.124888</v>
      </c>
      <c r="G35" t="s">
        <v>13</v>
      </c>
      <c r="I35" s="20"/>
      <c r="J35" s="21" t="s">
        <v>71</v>
      </c>
      <c r="K35" s="33">
        <v>1</v>
      </c>
      <c r="L35" s="21"/>
      <c r="M35" s="21"/>
      <c r="N35" s="21"/>
      <c r="O35" s="38" t="s">
        <v>149</v>
      </c>
      <c r="P35" s="33">
        <v>433</v>
      </c>
      <c r="Q35" s="33">
        <v>300</v>
      </c>
      <c r="R35" s="21"/>
      <c r="S35" s="33">
        <v>0</v>
      </c>
      <c r="T35" s="21">
        <f t="shared" ref="T35:T37" si="2">(P35*Q35)*S35</f>
        <v>0</v>
      </c>
      <c r="U35" s="22"/>
    </row>
    <row r="36" spans="1:21" x14ac:dyDescent="0.25">
      <c r="B36" s="3"/>
      <c r="D36" t="s">
        <v>40</v>
      </c>
      <c r="E36">
        <f>(C23*C24)*M2</f>
        <v>0</v>
      </c>
      <c r="F36">
        <f t="shared" si="1"/>
        <v>0</v>
      </c>
      <c r="G36" t="s">
        <v>13</v>
      </c>
      <c r="I36" s="20"/>
      <c r="J36" s="21" t="s">
        <v>145</v>
      </c>
      <c r="K36" s="34">
        <f>M2</f>
        <v>0</v>
      </c>
      <c r="L36" s="21"/>
      <c r="M36" s="21"/>
      <c r="N36" s="21"/>
      <c r="O36" s="38" t="s">
        <v>150</v>
      </c>
      <c r="P36" s="33">
        <v>223</v>
      </c>
      <c r="Q36" s="33">
        <v>300</v>
      </c>
      <c r="R36" s="21"/>
      <c r="S36" s="33">
        <v>0</v>
      </c>
      <c r="T36" s="21">
        <f t="shared" si="2"/>
        <v>0</v>
      </c>
      <c r="U36" s="22"/>
    </row>
    <row r="37" spans="1:21" x14ac:dyDescent="0.25">
      <c r="D37" t="s">
        <v>70</v>
      </c>
      <c r="E37">
        <f>(C28*C29)*K37</f>
        <v>21440</v>
      </c>
      <c r="F37">
        <f t="shared" si="1"/>
        <v>2.1440000000000001E-2</v>
      </c>
      <c r="G37" t="s">
        <v>13</v>
      </c>
      <c r="I37" s="20"/>
      <c r="J37" s="21" t="s">
        <v>136</v>
      </c>
      <c r="K37" s="33">
        <v>1</v>
      </c>
      <c r="L37" s="21"/>
      <c r="M37" s="21"/>
      <c r="N37" s="21"/>
      <c r="O37" s="38" t="s">
        <v>151</v>
      </c>
      <c r="P37" s="33">
        <v>200</v>
      </c>
      <c r="Q37" s="33">
        <v>300</v>
      </c>
      <c r="R37" s="21"/>
      <c r="S37" s="33">
        <v>0</v>
      </c>
      <c r="T37" s="21">
        <f t="shared" si="2"/>
        <v>0</v>
      </c>
      <c r="U37" s="22"/>
    </row>
    <row r="38" spans="1:21" x14ac:dyDescent="0.25">
      <c r="D38" t="s">
        <v>38</v>
      </c>
      <c r="E38">
        <f>SUM(T34:T37)</f>
        <v>0</v>
      </c>
      <c r="F38">
        <f t="shared" si="1"/>
        <v>0</v>
      </c>
      <c r="G38" t="s">
        <v>13</v>
      </c>
      <c r="I38" s="20"/>
      <c r="J38" s="21"/>
      <c r="K38" s="21"/>
      <c r="L38" s="21"/>
      <c r="M38" s="21"/>
      <c r="N38" s="21"/>
      <c r="O38" s="21"/>
      <c r="P38" s="21"/>
      <c r="Q38" s="21"/>
      <c r="R38" s="21"/>
      <c r="S38" s="21"/>
      <c r="T38" s="21"/>
      <c r="U38" s="22"/>
    </row>
    <row r="39" spans="1:21" x14ac:dyDescent="0.25">
      <c r="I39" s="20"/>
      <c r="J39" s="21"/>
      <c r="K39" s="21"/>
      <c r="L39" s="21"/>
      <c r="M39" s="21"/>
      <c r="N39" s="21"/>
      <c r="O39" s="29" t="s">
        <v>159</v>
      </c>
      <c r="P39" s="30">
        <v>0</v>
      </c>
      <c r="Q39" s="21" t="s">
        <v>6</v>
      </c>
      <c r="R39" s="21"/>
      <c r="S39" s="21"/>
      <c r="T39" s="21"/>
      <c r="U39" s="22"/>
    </row>
    <row r="40" spans="1:21" x14ac:dyDescent="0.25">
      <c r="I40" s="20"/>
      <c r="J40" s="21"/>
      <c r="K40" s="21"/>
      <c r="L40" s="21"/>
      <c r="M40" s="21"/>
      <c r="N40" s="21"/>
      <c r="O40" s="21"/>
      <c r="P40" s="21"/>
      <c r="Q40" s="21"/>
      <c r="R40" s="21"/>
      <c r="S40" s="21"/>
      <c r="T40" s="21"/>
      <c r="U40" s="22"/>
    </row>
    <row r="41" spans="1:21" ht="15.75" thickBot="1" x14ac:dyDescent="0.3">
      <c r="D41" t="s">
        <v>15</v>
      </c>
      <c r="E41">
        <f>C20*C21</f>
        <v>273306</v>
      </c>
      <c r="F41">
        <f>E41/1000000</f>
        <v>0.27330599999999999</v>
      </c>
      <c r="G41" t="s">
        <v>13</v>
      </c>
      <c r="I41" s="25"/>
      <c r="J41" s="26"/>
      <c r="K41" s="26"/>
      <c r="L41" s="26"/>
      <c r="M41" s="26"/>
      <c r="N41" s="26"/>
      <c r="O41" s="26"/>
      <c r="P41" s="26"/>
      <c r="Q41" s="26"/>
      <c r="R41" s="26"/>
      <c r="S41" s="26"/>
      <c r="T41" s="26"/>
      <c r="U41" s="27"/>
    </row>
  </sheetData>
  <sheetProtection algorithmName="SHA-512" hashValue="GVVoJAsIuSMzWkchUDqcKpSLCcqBXAcpXJk5flDWHU9PURTtQ8aJ6qm5t8xuUENnZ8YWAI/ZPzR2BpRv3mOJZQ==" saltValue="bjpqCnURXQ0VNmhRwyOh3A==" spinCount="100000" sheet="1" objects="1" scenarios="1" formatCells="0" selectLockedCells="1"/>
  <mergeCells count="8">
    <mergeCell ref="A3:B3"/>
    <mergeCell ref="A4:B4"/>
    <mergeCell ref="T7:V7"/>
    <mergeCell ref="A33:B33"/>
    <mergeCell ref="T13:V13"/>
    <mergeCell ref="J32:L32"/>
    <mergeCell ref="P26:Q26"/>
    <mergeCell ref="P27:Q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INTRO</vt:lpstr>
      <vt:lpstr>Lazy Calculator</vt:lpstr>
      <vt:lpstr>Main</vt:lpstr>
      <vt:lpstr>Analytics</vt:lpstr>
      <vt:lpstr>Cutting List</vt:lpstr>
      <vt:lpstr>Price Calculator</vt:lpstr>
      <vt:lpstr>Cabinet 1</vt:lpstr>
      <vt:lpstr>Cabinet 2</vt:lpstr>
      <vt:lpstr>Cabinet 3</vt:lpstr>
      <vt:lpstr>Cabinet 4</vt:lpstr>
      <vt:lpstr>Cabinet 5</vt:lpstr>
      <vt:lpstr>Cabinet 6</vt:lpstr>
      <vt:lpstr>Cabinet 7</vt:lpstr>
      <vt:lpstr>Cabinet 8</vt:lpstr>
      <vt:lpstr>Cabinet 9</vt:lpstr>
      <vt:lpstr>Cabinet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Forza PC Service</dc:creator>
  <cp:lastModifiedBy>Mihael</cp:lastModifiedBy>
  <dcterms:created xsi:type="dcterms:W3CDTF">2020-09-09T04:24:58Z</dcterms:created>
  <dcterms:modified xsi:type="dcterms:W3CDTF">2020-11-06T10:21:36Z</dcterms:modified>
</cp:coreProperties>
</file>